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xl/webextensions/taskpanes.xml" ContentType="application/vnd.ms-office.webextensiontaskpanes+xml"/>
  <Override PartName="/xl/webextensions/webextension1.xml" ContentType="application/vnd.ms-office.webextensio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11/relationships/webextensiontaskpanes" Target="xl/webextensions/taskpanes.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916"/>
  <workbookPr defaultThemeVersion="166925"/>
  <mc:AlternateContent xmlns:mc="http://schemas.openxmlformats.org/markup-compatibility/2006">
    <mc:Choice Requires="x15">
      <x15ac:absPath xmlns:x15ac="http://schemas.microsoft.com/office/spreadsheetml/2010/11/ac" url="/Users/Jeff/Desktop/Portfolio/Financial Analysis/"/>
    </mc:Choice>
  </mc:AlternateContent>
  <xr:revisionPtr revIDLastSave="0" documentId="13_ncr:1_{C53DF731-B6C7-AC4D-9EAA-17AE13D5834B}" xr6:coauthVersionLast="47" xr6:coauthVersionMax="47" xr10:uidLastSave="{00000000-0000-0000-0000-000000000000}"/>
  <workbookProtection workbookAlgorithmName="SHA-512" workbookHashValue="mr0v2tA1BN4De0N5NZfBieAqfnhow7nB414GIMevZRjijfs9/TvC7EKJGd61wFGrV0NBCqnLjb0Iz36eCcp7mg==" workbookSaltValue="YSjh064lZVLM81JG5UVA0Q==" workbookSpinCount="100000" lockStructure="1"/>
  <bookViews>
    <workbookView xWindow="0" yWindow="500" windowWidth="26880" windowHeight="16300" tabRatio="779" activeTab="1" xr2:uid="{CFEAC29F-6A48-43C4-8A88-73B6BA51BB2E}"/>
  </bookViews>
  <sheets>
    <sheet name="Start" sheetId="1" r:id="rId1"/>
    <sheet name="Financial Analysis Template" sheetId="11" r:id="rId2"/>
    <sheet name="assignment" sheetId="26" state="hidden" r:id="rId3"/>
    <sheet name="DATA SET 1" sheetId="22" state="hidden" r:id="rId4"/>
    <sheet name="DATA SET 2" sheetId="27" state="hidden" r:id="rId5"/>
    <sheet name="DATA SET 3" sheetId="28" state="hidden" r:id="rId6"/>
    <sheet name="blank end" sheetId="25" state="hidden" r:id="rId7"/>
    <sheet name="Summary" sheetId="21" state="hidden" r:id="rId8"/>
  </sheets>
  <definedNames>
    <definedName name="AccountCategories">'Financial Analysis Template'!$AD$22:$AD$111</definedName>
    <definedName name="Beta">'Financial Analysis Template'!$AU$65</definedName>
    <definedName name="COGSIncreaseRate">'Financial Analysis Template'!$W$2</definedName>
    <definedName name="Current">'Financial Analysis Template'!$AA$22:$AA$111</definedName>
    <definedName name="CurrentRatios">'Financial Analysis Template'!$AS$22:$AS$54</definedName>
    <definedName name="CurrentSales">'Financial Analysis Template'!$AA$25</definedName>
    <definedName name="DeclinePerYear">'Financial Analysis Template'!$AY$115</definedName>
    <definedName name="GrossMargin">'Financial Analysis Template'!$AY$116</definedName>
    <definedName name="HorizontalCurrent">'Financial Analysis Template'!$AM$22:$AM$111</definedName>
    <definedName name="HorizontalLast">'Financial Analysis Template'!$AN$22:$AN$111</definedName>
    <definedName name="HorizontalProposal">'Financial Analysis Template'!$AL$22:$AL$111</definedName>
    <definedName name="IndustryRatios">'Financial Analysis Template'!$AU$22:$AU$54</definedName>
    <definedName name="Last">'Financial Analysis Template'!$AB$22:$AB$111</definedName>
    <definedName name="LastRatios">'Financial Analysis Template'!$AT$22:$AT$54</definedName>
    <definedName name="MarketReturn">'Financial Analysis Template'!$AS$65</definedName>
    <definedName name="PrimeRate">'Financial Analysis Template'!$AR$65</definedName>
    <definedName name="Proposal">'Financial Analysis Template'!$AE$22:$AE$111</definedName>
    <definedName name="ProposalCost">'Financial Analysis Template'!$AU$66</definedName>
    <definedName name="ProposalInterest">'Financial Analysis Template'!$AJ$113</definedName>
    <definedName name="ProposalRatios">'Financial Analysis Template'!$AR$22:$AR$54</definedName>
    <definedName name="Ratios">'Financial Analysis Template'!$AP$22:$AP$54</definedName>
    <definedName name="RiskFree">'Financial Analysis Template'!$AT$65</definedName>
    <definedName name="SalesIncreaseRate">'Financial Analysis Template'!$W$1</definedName>
    <definedName name="VerticalCurrent">'Financial Analysis Template'!$AH$22:$AH$111</definedName>
    <definedName name="VerticalLast">'Financial Analysis Template'!$AI$22:$AI$111</definedName>
    <definedName name="VerticalProposal">'Financial Analysis Template'!$AG$22:$AG$111</definedName>
    <definedName name="WACC">'Financial Analysis Template'!$AR$45</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I113" i="11" l="1"/>
  <c r="AT96" i="11" l="1"/>
  <c r="AT95" i="11"/>
  <c r="AT94" i="11"/>
  <c r="AT93" i="11"/>
  <c r="AT92" i="11"/>
  <c r="AT91" i="11"/>
  <c r="AU102" i="11"/>
  <c r="AU101" i="11"/>
  <c r="AU100" i="11"/>
  <c r="AU99" i="11"/>
  <c r="AU98" i="11"/>
  <c r="AU109" i="11"/>
  <c r="AU108" i="11"/>
  <c r="AU107" i="11"/>
  <c r="AU106" i="11"/>
  <c r="AU84" i="11"/>
  <c r="AU83" i="11"/>
  <c r="AU80" i="11"/>
  <c r="AU79" i="11"/>
  <c r="AU78" i="11"/>
  <c r="AU77" i="11"/>
  <c r="AU76" i="11"/>
  <c r="AT84" i="11"/>
  <c r="AQ65" i="11"/>
  <c r="AT47" i="11"/>
  <c r="AS47" i="11"/>
  <c r="AR47" i="11"/>
  <c r="AS71" i="11"/>
  <c r="AS70" i="11"/>
  <c r="AQ63" i="11"/>
  <c r="AE25" i="11" s="1"/>
  <c r="AS33" i="11"/>
  <c r="AS84" i="11" s="1"/>
  <c r="AS29" i="11"/>
  <c r="AA27" i="11"/>
  <c r="AS38" i="11" s="1"/>
  <c r="AS78" i="11" s="1"/>
  <c r="AM25" i="11"/>
  <c r="AS86" i="11" s="1"/>
  <c r="AH25" i="11"/>
  <c r="AS72" i="11"/>
  <c r="AE63" i="11"/>
  <c r="AP117" i="11"/>
  <c r="AP116" i="11"/>
  <c r="AP115" i="11"/>
  <c r="AP114" i="11"/>
  <c r="AU66" i="11"/>
  <c r="AU53" i="11"/>
  <c r="AU75" i="11" s="1"/>
  <c r="AS35" i="11"/>
  <c r="AS34" i="11"/>
  <c r="AS31" i="11"/>
  <c r="AS28" i="11"/>
  <c r="AT46" i="11"/>
  <c r="AT76" i="11" s="1"/>
  <c r="AS46" i="11"/>
  <c r="AS76" i="11" s="1"/>
  <c r="AT72" i="11"/>
  <c r="B8" i="11" a="1"/>
  <c r="B8" i="11" s="1"/>
  <c r="AQ64" i="11"/>
  <c r="AE33" i="11" s="1"/>
  <c r="AL33" i="11" s="1"/>
  <c r="AR87" i="11" s="1"/>
  <c r="AQ62" i="11"/>
  <c r="AE39" i="11" s="1"/>
  <c r="AL39" i="11" s="1"/>
  <c r="AR88" i="11" s="1"/>
  <c r="AE47" i="11"/>
  <c r="AL47" i="11" s="1"/>
  <c r="AE46" i="11"/>
  <c r="AE36" i="11"/>
  <c r="AL36" i="11" s="1"/>
  <c r="AE35" i="11"/>
  <c r="AL35" i="11" s="1"/>
  <c r="AE34" i="11"/>
  <c r="AL34" i="11" s="1"/>
  <c r="AE32" i="11"/>
  <c r="AL32" i="11" s="1"/>
  <c r="AE29" i="11"/>
  <c r="AL29" i="11" s="1"/>
  <c r="AE107" i="11"/>
  <c r="AL107" i="11" s="1"/>
  <c r="AE106" i="11"/>
  <c r="AE102" i="11"/>
  <c r="AL102" i="11" s="1"/>
  <c r="AE101" i="11"/>
  <c r="AL101" i="11" s="1"/>
  <c r="AE100" i="11"/>
  <c r="AL100" i="11" s="1"/>
  <c r="AE95" i="11"/>
  <c r="AL95" i="11" s="1"/>
  <c r="AE94" i="11"/>
  <c r="AL94" i="11" s="1"/>
  <c r="AE93" i="11"/>
  <c r="AL93" i="11" s="1"/>
  <c r="AR96" i="11" s="1"/>
  <c r="AE92" i="11"/>
  <c r="AL92" i="11" s="1"/>
  <c r="AE91" i="11"/>
  <c r="AL91" i="11" s="1"/>
  <c r="AE90" i="11"/>
  <c r="AE83" i="11"/>
  <c r="AL83" i="11" s="1"/>
  <c r="AE82" i="11"/>
  <c r="AL82" i="11" s="1"/>
  <c r="AR93" i="11" s="1"/>
  <c r="AE80" i="11"/>
  <c r="AL80" i="11" s="1"/>
  <c r="AE78" i="11"/>
  <c r="AL78" i="11" s="1"/>
  <c r="AE77" i="11"/>
  <c r="AE76" i="11"/>
  <c r="AL76" i="11" s="1"/>
  <c r="AE75" i="11"/>
  <c r="AL75" i="11" s="1"/>
  <c r="AE74" i="11"/>
  <c r="AL74" i="11" s="1"/>
  <c r="AE73" i="11"/>
  <c r="AL73" i="11" s="1"/>
  <c r="AE69" i="11"/>
  <c r="AL69" i="11" s="1"/>
  <c r="AE68" i="11"/>
  <c r="AL68" i="11" s="1"/>
  <c r="AE64" i="11"/>
  <c r="AL64" i="11" s="1"/>
  <c r="AR90" i="11" s="1"/>
  <c r="AT71" i="11"/>
  <c r="AT70" i="11"/>
  <c r="AN52" i="11"/>
  <c r="AM52" i="11"/>
  <c r="AN47" i="11"/>
  <c r="AM47" i="11"/>
  <c r="AN46" i="11"/>
  <c r="AM46" i="11"/>
  <c r="AN45" i="11"/>
  <c r="AM45" i="11"/>
  <c r="AN39" i="11"/>
  <c r="AT88" i="11" s="1"/>
  <c r="AM39" i="11"/>
  <c r="AS88" i="11" s="1"/>
  <c r="AN36" i="11"/>
  <c r="AM36" i="11"/>
  <c r="AN35" i="11"/>
  <c r="AM35" i="11"/>
  <c r="AN34" i="11"/>
  <c r="AM34" i="11"/>
  <c r="AN33" i="11"/>
  <c r="AT87" i="11" s="1"/>
  <c r="AM33" i="11"/>
  <c r="AS87" i="11" s="1"/>
  <c r="AN32" i="11"/>
  <c r="AM32" i="11"/>
  <c r="AN29" i="11"/>
  <c r="AM29" i="11"/>
  <c r="AN26" i="11"/>
  <c r="AM26" i="11"/>
  <c r="AN25" i="11"/>
  <c r="AT86" i="11" s="1"/>
  <c r="AM108" i="11"/>
  <c r="AM107" i="11"/>
  <c r="AM106" i="11"/>
  <c r="AM102" i="11"/>
  <c r="AM101" i="11"/>
  <c r="AM100" i="11"/>
  <c r="AM95" i="11"/>
  <c r="AM94" i="11"/>
  <c r="AM93" i="11"/>
  <c r="AS96" i="11" s="1"/>
  <c r="AM92" i="11"/>
  <c r="AM91" i="11"/>
  <c r="AM90" i="11"/>
  <c r="AS95" i="11" s="1"/>
  <c r="AM83" i="11"/>
  <c r="AM82" i="11"/>
  <c r="AS93" i="11" s="1"/>
  <c r="AM80" i="11"/>
  <c r="AM78" i="11"/>
  <c r="AM77" i="11"/>
  <c r="AM76" i="11"/>
  <c r="AM75" i="11"/>
  <c r="AM74" i="11"/>
  <c r="AM73" i="11"/>
  <c r="AM69" i="11"/>
  <c r="AM68" i="11"/>
  <c r="AM67" i="11"/>
  <c r="AS92" i="11" s="1"/>
  <c r="AM64" i="11"/>
  <c r="AS90" i="11" s="1"/>
  <c r="AM65" i="11"/>
  <c r="AS91" i="11" s="1"/>
  <c r="AM63" i="11"/>
  <c r="AU24" i="11"/>
  <c r="AU81" i="11" s="1"/>
  <c r="AU49" i="11"/>
  <c r="AU74" i="11" s="1"/>
  <c r="AU25" i="11"/>
  <c r="AU82" i="11" s="1"/>
  <c r="AJ52" i="11"/>
  <c r="AI52" i="11"/>
  <c r="AJ47" i="11"/>
  <c r="AI47" i="11"/>
  <c r="AJ46" i="11"/>
  <c r="AI46" i="11"/>
  <c r="AJ45" i="11"/>
  <c r="AI45" i="11"/>
  <c r="AJ39" i="11"/>
  <c r="AI39" i="11"/>
  <c r="AJ36" i="11"/>
  <c r="AI36" i="11"/>
  <c r="AJ35" i="11"/>
  <c r="AI35" i="11"/>
  <c r="AJ34" i="11"/>
  <c r="AI34" i="11"/>
  <c r="AJ33" i="11"/>
  <c r="AI33" i="11"/>
  <c r="AJ32" i="11"/>
  <c r="AI32" i="11"/>
  <c r="AT98" i="11" s="1"/>
  <c r="AJ29" i="11"/>
  <c r="AI29" i="11"/>
  <c r="AJ26" i="11"/>
  <c r="AI26" i="11"/>
  <c r="AJ25" i="11"/>
  <c r="AI25" i="11"/>
  <c r="AH52" i="11"/>
  <c r="AH47" i="11"/>
  <c r="AH46" i="11"/>
  <c r="AH45" i="11"/>
  <c r="AH39" i="11"/>
  <c r="AH32" i="11"/>
  <c r="AS98" i="11" s="1"/>
  <c r="AH33" i="11"/>
  <c r="AH34" i="11"/>
  <c r="AH35" i="11"/>
  <c r="AH36" i="11"/>
  <c r="AH29" i="11"/>
  <c r="AH26" i="11"/>
  <c r="AB109" i="11"/>
  <c r="AA109" i="11"/>
  <c r="AB103" i="11"/>
  <c r="AA103" i="11"/>
  <c r="AB96" i="11"/>
  <c r="AT26" i="11" s="1"/>
  <c r="AT83" i="11" s="1"/>
  <c r="AA96" i="11"/>
  <c r="AS26" i="11" s="1"/>
  <c r="AS83" i="11" s="1"/>
  <c r="AB84" i="11"/>
  <c r="AA84" i="11"/>
  <c r="AB70" i="11"/>
  <c r="AA70" i="11"/>
  <c r="AC48" i="11"/>
  <c r="AJ48" i="11" s="1"/>
  <c r="AB48" i="11"/>
  <c r="AA48" i="11"/>
  <c r="AC37" i="11"/>
  <c r="AC40" i="11" s="1"/>
  <c r="AJ40" i="11" s="1"/>
  <c r="AB37" i="11"/>
  <c r="AB40" i="11" s="1"/>
  <c r="AA37" i="11"/>
  <c r="AA40" i="11" s="1"/>
  <c r="AC27" i="11"/>
  <c r="AJ27" i="11" s="1"/>
  <c r="AB27" i="11"/>
  <c r="AT38" i="11" s="1"/>
  <c r="AT78" i="11" s="1"/>
  <c r="AM103" i="11" l="1"/>
  <c r="AN40" i="11"/>
  <c r="AT90" i="11"/>
  <c r="AE99" i="11"/>
  <c r="AE103" i="11" s="1"/>
  <c r="AE45" i="11"/>
  <c r="AE48" i="11" s="1"/>
  <c r="AG48" i="11" s="1"/>
  <c r="AY116" i="11"/>
  <c r="AJ113" i="11"/>
  <c r="AS32" i="11"/>
  <c r="AM84" i="11"/>
  <c r="AE26" i="11"/>
  <c r="AL26" i="11" s="1"/>
  <c r="AL45" i="11"/>
  <c r="AU110" i="11"/>
  <c r="AM40" i="11"/>
  <c r="AN48" i="11"/>
  <c r="AL46" i="11"/>
  <c r="AG25" i="11"/>
  <c r="AR72" i="11"/>
  <c r="AQ67" i="11"/>
  <c r="AE65" i="11" s="1"/>
  <c r="AR33" i="11" s="1"/>
  <c r="AR84" i="11" s="1"/>
  <c r="AQ66" i="11"/>
  <c r="AE67" i="11" s="1"/>
  <c r="AR70" i="11" s="1"/>
  <c r="AL63" i="11"/>
  <c r="AM48" i="11"/>
  <c r="AE84" i="11"/>
  <c r="AL84" i="11" s="1"/>
  <c r="AE96" i="11"/>
  <c r="AL96" i="11" s="1"/>
  <c r="AR46" i="11"/>
  <c r="AR76" i="11" s="1"/>
  <c r="AH48" i="11"/>
  <c r="AS36" i="11"/>
  <c r="AI40" i="11"/>
  <c r="AH27" i="11"/>
  <c r="AT49" i="11"/>
  <c r="AT74" i="11" s="1"/>
  <c r="AS49" i="11"/>
  <c r="AS74" i="11" s="1"/>
  <c r="AE37" i="11"/>
  <c r="AL37" i="11" s="1"/>
  <c r="AI27" i="11"/>
  <c r="AL77" i="11"/>
  <c r="AL106" i="11"/>
  <c r="AL90" i="11"/>
  <c r="AR95" i="11" s="1"/>
  <c r="AH40" i="11"/>
  <c r="AS24" i="11"/>
  <c r="AS81" i="11" s="1"/>
  <c r="AH37" i="11"/>
  <c r="AM37" i="11"/>
  <c r="AN37" i="11"/>
  <c r="AT24" i="11"/>
  <c r="AT81" i="11" s="1"/>
  <c r="AM70" i="11"/>
  <c r="AM27" i="11"/>
  <c r="AS25" i="11"/>
  <c r="AS82" i="11" s="1"/>
  <c r="AN27" i="11"/>
  <c r="AI48" i="11"/>
  <c r="AM109" i="11"/>
  <c r="AT25" i="11"/>
  <c r="AT82" i="11" s="1"/>
  <c r="AM96" i="11"/>
  <c r="AI37" i="11"/>
  <c r="AJ37" i="11"/>
  <c r="AG35" i="11"/>
  <c r="AG36" i="11"/>
  <c r="AG33" i="11"/>
  <c r="AG45" i="11"/>
  <c r="AG34" i="11"/>
  <c r="AG46" i="11"/>
  <c r="AG39" i="11"/>
  <c r="AG47" i="11"/>
  <c r="AG29" i="11"/>
  <c r="AG32" i="11"/>
  <c r="AR98" i="11" s="1"/>
  <c r="AL25" i="11"/>
  <c r="AR86" i="11" s="1"/>
  <c r="AA86" i="11"/>
  <c r="AB111" i="11"/>
  <c r="AT54" i="11" s="1"/>
  <c r="AA111" i="11"/>
  <c r="AS54" i="11" s="1"/>
  <c r="AB42" i="11"/>
  <c r="AT104" i="11" s="1"/>
  <c r="AB86" i="11"/>
  <c r="AT51" i="11" s="1"/>
  <c r="AA42" i="11"/>
  <c r="AS104" i="11" s="1"/>
  <c r="AC42" i="11"/>
  <c r="AQ117" i="11" l="1"/>
  <c r="AR117" i="11"/>
  <c r="AT115" i="11"/>
  <c r="AQ114" i="11"/>
  <c r="AQ116" i="11"/>
  <c r="AT116" i="11"/>
  <c r="AU115" i="11"/>
  <c r="AR114" i="11"/>
  <c r="AU117" i="11"/>
  <c r="AE27" i="11"/>
  <c r="AR38" i="11" s="1"/>
  <c r="AR78" i="11" s="1"/>
  <c r="AT117" i="11"/>
  <c r="AS115" i="11"/>
  <c r="AR115" i="11"/>
  <c r="AU114" i="11"/>
  <c r="AR35" i="11"/>
  <c r="AS116" i="11"/>
  <c r="AS114" i="11"/>
  <c r="AR116" i="11"/>
  <c r="AU116" i="11"/>
  <c r="AR31" i="11"/>
  <c r="AS117" i="11"/>
  <c r="AQ115" i="11"/>
  <c r="AG26" i="11"/>
  <c r="AT114" i="11"/>
  <c r="AL48" i="11"/>
  <c r="AS30" i="11"/>
  <c r="AR34" i="11"/>
  <c r="AL65" i="11"/>
  <c r="AR91" i="11" s="1"/>
  <c r="AR28" i="11"/>
  <c r="AS41" i="11"/>
  <c r="AS79" i="11" s="1"/>
  <c r="AS39" i="11"/>
  <c r="AL67" i="11"/>
  <c r="AR92" i="11" s="1"/>
  <c r="AR71" i="11"/>
  <c r="AR29" i="11"/>
  <c r="AE70" i="11"/>
  <c r="AR32" i="11" s="1"/>
  <c r="AL103" i="11"/>
  <c r="AR26" i="11"/>
  <c r="AR83" i="11" s="1"/>
  <c r="AT39" i="11"/>
  <c r="AT41" i="11"/>
  <c r="AT79" i="11" s="1"/>
  <c r="AH109" i="11"/>
  <c r="AS51" i="11"/>
  <c r="AE40" i="11"/>
  <c r="AG40" i="11" s="1"/>
  <c r="AG37" i="11"/>
  <c r="AL27" i="11"/>
  <c r="AA50" i="11"/>
  <c r="AS52" i="11" s="1"/>
  <c r="AS109" i="11" s="1"/>
  <c r="AM42" i="11"/>
  <c r="AS89" i="11" s="1"/>
  <c r="AS53" i="11"/>
  <c r="AH42" i="11"/>
  <c r="AS99" i="11" s="1"/>
  <c r="AC50" i="11"/>
  <c r="AU69" i="11" s="1"/>
  <c r="AJ42" i="11"/>
  <c r="AI94" i="11"/>
  <c r="AI84" i="11"/>
  <c r="AI107" i="11"/>
  <c r="AI93" i="11"/>
  <c r="AI69" i="11"/>
  <c r="AI67" i="11"/>
  <c r="AT102" i="11" s="1"/>
  <c r="AI65" i="11"/>
  <c r="AT101" i="11" s="1"/>
  <c r="AI106" i="11"/>
  <c r="AI80" i="11"/>
  <c r="AI102" i="11"/>
  <c r="AI78" i="11"/>
  <c r="AI101" i="11"/>
  <c r="AI77" i="11"/>
  <c r="AI96" i="11"/>
  <c r="AI92" i="11"/>
  <c r="AI68" i="11"/>
  <c r="AI91" i="11"/>
  <c r="AI90" i="11"/>
  <c r="AI86" i="11"/>
  <c r="AI64" i="11"/>
  <c r="AI108" i="11"/>
  <c r="AI83" i="11"/>
  <c r="AI63" i="11"/>
  <c r="AT50" i="11"/>
  <c r="AI82" i="11"/>
  <c r="AI103" i="11"/>
  <c r="AI75" i="11"/>
  <c r="AI100" i="11"/>
  <c r="AI99" i="11"/>
  <c r="AI76" i="11"/>
  <c r="AI74" i="11"/>
  <c r="AI95" i="11"/>
  <c r="AI73" i="11"/>
  <c r="AB50" i="11"/>
  <c r="AN42" i="11"/>
  <c r="AT89" i="11" s="1"/>
  <c r="AT53" i="11"/>
  <c r="AI42" i="11"/>
  <c r="AT99" i="11" s="1"/>
  <c r="AM111" i="11"/>
  <c r="AH111" i="11"/>
  <c r="AI111" i="11"/>
  <c r="AH99" i="11"/>
  <c r="AH75" i="11"/>
  <c r="AH67" i="11"/>
  <c r="AS102" i="11" s="1"/>
  <c r="AH90" i="11"/>
  <c r="AH64" i="11"/>
  <c r="AH108" i="11"/>
  <c r="AH103" i="11"/>
  <c r="AH78" i="11"/>
  <c r="AH77" i="11"/>
  <c r="AH74" i="11"/>
  <c r="AH69" i="11"/>
  <c r="AH63" i="11"/>
  <c r="AM86" i="11"/>
  <c r="AS94" i="11" s="1"/>
  <c r="AH107" i="11"/>
  <c r="AH83" i="11"/>
  <c r="AH106" i="11"/>
  <c r="AH82" i="11"/>
  <c r="AH102" i="11"/>
  <c r="AH95" i="11"/>
  <c r="AH73" i="11"/>
  <c r="AH94" i="11"/>
  <c r="AH93" i="11"/>
  <c r="AH91" i="11"/>
  <c r="AH65" i="11"/>
  <c r="AS101" i="11" s="1"/>
  <c r="AH84" i="11"/>
  <c r="AH92" i="11"/>
  <c r="AS50" i="11"/>
  <c r="AH86" i="11"/>
  <c r="AH68" i="11"/>
  <c r="AH101" i="11"/>
  <c r="AH80" i="11"/>
  <c r="AH100" i="11"/>
  <c r="AH76" i="11"/>
  <c r="AI70" i="11"/>
  <c r="AH70" i="11"/>
  <c r="AI109" i="11"/>
  <c r="AH96" i="11"/>
  <c r="B1" i="26"/>
  <c r="C1001" i="26" s="1"/>
  <c r="AG27" i="11" l="1"/>
  <c r="AR36" i="11"/>
  <c r="AT75" i="11"/>
  <c r="AT110" i="11"/>
  <c r="AL70" i="11"/>
  <c r="AS75" i="11"/>
  <c r="AS110" i="11"/>
  <c r="AE86" i="11"/>
  <c r="AU67" i="11" s="1"/>
  <c r="AR25" i="11"/>
  <c r="AR82" i="11" s="1"/>
  <c r="AR24" i="11"/>
  <c r="AR81" i="11" s="1"/>
  <c r="AT69" i="11"/>
  <c r="AT52" i="11"/>
  <c r="AT109" i="11" s="1"/>
  <c r="AE42" i="11"/>
  <c r="AR104" i="11" s="1"/>
  <c r="AL40" i="11"/>
  <c r="AG70" i="11"/>
  <c r="AC54" i="11"/>
  <c r="AJ54" i="11" s="1"/>
  <c r="AJ50" i="11"/>
  <c r="AB54" i="11"/>
  <c r="AT105" i="11" s="1"/>
  <c r="AI50" i="11"/>
  <c r="AN50" i="11"/>
  <c r="AA54" i="11"/>
  <c r="AS105" i="11" s="1"/>
  <c r="AM50" i="11"/>
  <c r="AH50" i="11"/>
  <c r="AS69" i="11"/>
  <c r="AS45" i="11" s="1"/>
  <c r="AG92" i="11"/>
  <c r="AG68" i="11"/>
  <c r="AG69" i="11"/>
  <c r="AG91" i="11"/>
  <c r="AG90" i="11"/>
  <c r="C27" i="26"/>
  <c r="C199" i="26"/>
  <c r="C31" i="26"/>
  <c r="C201" i="26"/>
  <c r="C845" i="26"/>
  <c r="C33" i="26"/>
  <c r="C95" i="26"/>
  <c r="C155" i="26"/>
  <c r="C203" i="26"/>
  <c r="C265" i="26"/>
  <c r="C355" i="26"/>
  <c r="C547" i="26"/>
  <c r="C867" i="26"/>
  <c r="C137" i="26"/>
  <c r="C525" i="26"/>
  <c r="C91" i="26"/>
  <c r="C139" i="26"/>
  <c r="C263" i="26"/>
  <c r="C311" i="26"/>
  <c r="C531" i="26"/>
  <c r="C49" i="26"/>
  <c r="C97" i="26"/>
  <c r="C159" i="26"/>
  <c r="C219" i="26"/>
  <c r="C267" i="26"/>
  <c r="C361" i="26"/>
  <c r="C611" i="26"/>
  <c r="C889" i="26"/>
  <c r="C247" i="26"/>
  <c r="C113" i="26"/>
  <c r="C283" i="26"/>
  <c r="C617" i="26"/>
  <c r="C7" i="26"/>
  <c r="C55" i="26"/>
  <c r="C115" i="26"/>
  <c r="C177" i="26"/>
  <c r="C225" i="26"/>
  <c r="C287" i="26"/>
  <c r="C441" i="26"/>
  <c r="C633" i="26"/>
  <c r="C307" i="26"/>
  <c r="C51" i="26"/>
  <c r="C223" i="26"/>
  <c r="C71" i="26"/>
  <c r="C179" i="26"/>
  <c r="C241" i="26"/>
  <c r="C289" i="26"/>
  <c r="C445" i="26"/>
  <c r="C697" i="26"/>
  <c r="C75" i="26"/>
  <c r="C717" i="26"/>
  <c r="C161" i="26"/>
  <c r="C377" i="26"/>
  <c r="C9" i="26"/>
  <c r="C119" i="26"/>
  <c r="C11" i="26"/>
  <c r="C73" i="26"/>
  <c r="C135" i="26"/>
  <c r="C183" i="26"/>
  <c r="C243" i="26"/>
  <c r="C305" i="26"/>
  <c r="C461" i="26"/>
  <c r="C701" i="26"/>
  <c r="C15" i="26"/>
  <c r="C35" i="26"/>
  <c r="C57" i="26"/>
  <c r="C79" i="26"/>
  <c r="C99" i="26"/>
  <c r="C121" i="26"/>
  <c r="C143" i="26"/>
  <c r="C163" i="26"/>
  <c r="C185" i="26"/>
  <c r="C207" i="26"/>
  <c r="C227" i="26"/>
  <c r="C249" i="26"/>
  <c r="C271" i="26"/>
  <c r="C291" i="26"/>
  <c r="C313" i="26"/>
  <c r="C381" i="26"/>
  <c r="C467" i="26"/>
  <c r="C553" i="26"/>
  <c r="C637" i="26"/>
  <c r="C739" i="26"/>
  <c r="C909" i="26"/>
  <c r="C17" i="26"/>
  <c r="C39" i="26"/>
  <c r="C59" i="26"/>
  <c r="C81" i="26"/>
  <c r="C103" i="26"/>
  <c r="C123" i="26"/>
  <c r="C145" i="26"/>
  <c r="C167" i="26"/>
  <c r="C187" i="26"/>
  <c r="C209" i="26"/>
  <c r="C231" i="26"/>
  <c r="C251" i="26"/>
  <c r="C273" i="26"/>
  <c r="C295" i="26"/>
  <c r="C319" i="26"/>
  <c r="C397" i="26"/>
  <c r="C483" i="26"/>
  <c r="C569" i="26"/>
  <c r="C653" i="26"/>
  <c r="C761" i="26"/>
  <c r="C931" i="26"/>
  <c r="C19" i="26"/>
  <c r="C41" i="26"/>
  <c r="C63" i="26"/>
  <c r="C83" i="26"/>
  <c r="C105" i="26"/>
  <c r="C127" i="26"/>
  <c r="C147" i="26"/>
  <c r="C169" i="26"/>
  <c r="C191" i="26"/>
  <c r="C211" i="26"/>
  <c r="C233" i="26"/>
  <c r="C255" i="26"/>
  <c r="C275" i="26"/>
  <c r="C297" i="26"/>
  <c r="C321" i="26"/>
  <c r="C403" i="26"/>
  <c r="C489" i="26"/>
  <c r="C573" i="26"/>
  <c r="C659" i="26"/>
  <c r="C781" i="26"/>
  <c r="C953" i="26"/>
  <c r="C23" i="26"/>
  <c r="C43" i="26"/>
  <c r="C65" i="26"/>
  <c r="C87" i="26"/>
  <c r="C107" i="26"/>
  <c r="C129" i="26"/>
  <c r="C151" i="26"/>
  <c r="C171" i="26"/>
  <c r="C193" i="26"/>
  <c r="C215" i="26"/>
  <c r="C235" i="26"/>
  <c r="C257" i="26"/>
  <c r="C279" i="26"/>
  <c r="C299" i="26"/>
  <c r="C333" i="26"/>
  <c r="C419" i="26"/>
  <c r="C505" i="26"/>
  <c r="C589" i="26"/>
  <c r="C675" i="26"/>
  <c r="C803" i="26"/>
  <c r="C973" i="26"/>
  <c r="C25" i="26"/>
  <c r="C47" i="26"/>
  <c r="C67" i="26"/>
  <c r="C89" i="26"/>
  <c r="C111" i="26"/>
  <c r="C131" i="26"/>
  <c r="C153" i="26"/>
  <c r="C175" i="26"/>
  <c r="C195" i="26"/>
  <c r="C217" i="26"/>
  <c r="C239" i="26"/>
  <c r="C259" i="26"/>
  <c r="C281" i="26"/>
  <c r="C303" i="26"/>
  <c r="C339" i="26"/>
  <c r="C425" i="26"/>
  <c r="C509" i="26"/>
  <c r="C595" i="26"/>
  <c r="C681" i="26"/>
  <c r="C825" i="26"/>
  <c r="C1002" i="26"/>
  <c r="C994" i="26"/>
  <c r="C986" i="26"/>
  <c r="C978" i="26"/>
  <c r="C970" i="26"/>
  <c r="C962" i="26"/>
  <c r="C954" i="26"/>
  <c r="C946" i="26"/>
  <c r="C938" i="26"/>
  <c r="C930" i="26"/>
  <c r="C922" i="26"/>
  <c r="C914" i="26"/>
  <c r="C906" i="26"/>
  <c r="C898" i="26"/>
  <c r="C890" i="26"/>
  <c r="C882" i="26"/>
  <c r="C874" i="26"/>
  <c r="C866" i="26"/>
  <c r="C858" i="26"/>
  <c r="C850" i="26"/>
  <c r="C842" i="26"/>
  <c r="C834" i="26"/>
  <c r="C826" i="26"/>
  <c r="C818" i="26"/>
  <c r="C810" i="26"/>
  <c r="C802" i="26"/>
  <c r="C794" i="26"/>
  <c r="C786" i="26"/>
  <c r="C778" i="26"/>
  <c r="C770" i="26"/>
  <c r="C762" i="26"/>
  <c r="C754" i="26"/>
  <c r="C746" i="26"/>
  <c r="C738" i="26"/>
  <c r="C730" i="26"/>
  <c r="C722" i="26"/>
  <c r="C714" i="26"/>
  <c r="C706" i="26"/>
  <c r="C698" i="26"/>
  <c r="C690" i="26"/>
  <c r="C682" i="26"/>
  <c r="C674" i="26"/>
  <c r="C666" i="26"/>
  <c r="C658" i="26"/>
  <c r="C650" i="26"/>
  <c r="C642" i="26"/>
  <c r="C634" i="26"/>
  <c r="C626" i="26"/>
  <c r="C618" i="26"/>
  <c r="C610" i="26"/>
  <c r="C602" i="26"/>
  <c r="C594" i="26"/>
  <c r="C586" i="26"/>
  <c r="C578" i="26"/>
  <c r="C570" i="26"/>
  <c r="C562" i="26"/>
  <c r="C554" i="26"/>
  <c r="C546" i="26"/>
  <c r="C538" i="26"/>
  <c r="C530" i="26"/>
  <c r="C522" i="26"/>
  <c r="C514" i="26"/>
  <c r="C506" i="26"/>
  <c r="C498" i="26"/>
  <c r="C490" i="26"/>
  <c r="C482" i="26"/>
  <c r="C474" i="26"/>
  <c r="C466" i="26"/>
  <c r="C458" i="26"/>
  <c r="C450" i="26"/>
  <c r="C442" i="26"/>
  <c r="C434" i="26"/>
  <c r="C426" i="26"/>
  <c r="C418" i="26"/>
  <c r="C410" i="26"/>
  <c r="C402" i="26"/>
  <c r="C394" i="26"/>
  <c r="C386" i="26"/>
  <c r="C378" i="26"/>
  <c r="C370" i="26"/>
  <c r="C362" i="26"/>
  <c r="C354" i="26"/>
  <c r="C346" i="26"/>
  <c r="C338" i="26"/>
  <c r="C330" i="26"/>
  <c r="C1000" i="26"/>
  <c r="C992" i="26"/>
  <c r="C984" i="26"/>
  <c r="C976" i="26"/>
  <c r="C968" i="26"/>
  <c r="C960" i="26"/>
  <c r="C952" i="26"/>
  <c r="C944" i="26"/>
  <c r="C936" i="26"/>
  <c r="C928" i="26"/>
  <c r="C920" i="26"/>
  <c r="C912" i="26"/>
  <c r="C904" i="26"/>
  <c r="C896" i="26"/>
  <c r="C888" i="26"/>
  <c r="C880" i="26"/>
  <c r="C872" i="26"/>
  <c r="C864" i="26"/>
  <c r="C856" i="26"/>
  <c r="C848" i="26"/>
  <c r="C840" i="26"/>
  <c r="C832" i="26"/>
  <c r="C824" i="26"/>
  <c r="C816" i="26"/>
  <c r="C808" i="26"/>
  <c r="C800" i="26"/>
  <c r="C792" i="26"/>
  <c r="C784" i="26"/>
  <c r="C776" i="26"/>
  <c r="C768" i="26"/>
  <c r="C760" i="26"/>
  <c r="C752" i="26"/>
  <c r="C744" i="26"/>
  <c r="C736" i="26"/>
  <c r="C728" i="26"/>
  <c r="C720" i="26"/>
  <c r="C712" i="26"/>
  <c r="C704" i="26"/>
  <c r="C696" i="26"/>
  <c r="C688" i="26"/>
  <c r="C680" i="26"/>
  <c r="C672" i="26"/>
  <c r="C664" i="26"/>
  <c r="C656" i="26"/>
  <c r="C648" i="26"/>
  <c r="C640" i="26"/>
  <c r="C632" i="26"/>
  <c r="C624" i="26"/>
  <c r="C616" i="26"/>
  <c r="C608" i="26"/>
  <c r="C600" i="26"/>
  <c r="C592" i="26"/>
  <c r="C584" i="26"/>
  <c r="C576" i="26"/>
  <c r="C568" i="26"/>
  <c r="C560" i="26"/>
  <c r="C552" i="26"/>
  <c r="C544" i="26"/>
  <c r="C536" i="26"/>
  <c r="C528" i="26"/>
  <c r="C520" i="26"/>
  <c r="C512" i="26"/>
  <c r="C504" i="26"/>
  <c r="C496" i="26"/>
  <c r="C488" i="26"/>
  <c r="C480" i="26"/>
  <c r="C472" i="26"/>
  <c r="C464" i="26"/>
  <c r="C456" i="26"/>
  <c r="C448" i="26"/>
  <c r="C440" i="26"/>
  <c r="C432" i="26"/>
  <c r="C424" i="26"/>
  <c r="C416" i="26"/>
  <c r="C408" i="26"/>
  <c r="C400" i="26"/>
  <c r="C392" i="26"/>
  <c r="C384" i="26"/>
  <c r="C376" i="26"/>
  <c r="C368" i="26"/>
  <c r="C360" i="26"/>
  <c r="C352" i="26"/>
  <c r="C344" i="26"/>
  <c r="C336" i="26"/>
  <c r="C328" i="26"/>
  <c r="C999" i="26"/>
  <c r="C991" i="26"/>
  <c r="C983" i="26"/>
  <c r="C975" i="26"/>
  <c r="C967" i="26"/>
  <c r="C959" i="26"/>
  <c r="C951" i="26"/>
  <c r="C943" i="26"/>
  <c r="C935" i="26"/>
  <c r="C927" i="26"/>
  <c r="C919" i="26"/>
  <c r="C911" i="26"/>
  <c r="C903" i="26"/>
  <c r="C895" i="26"/>
  <c r="C887" i="26"/>
  <c r="C879" i="26"/>
  <c r="C871" i="26"/>
  <c r="C863" i="26"/>
  <c r="C855" i="26"/>
  <c r="C847" i="26"/>
  <c r="C839" i="26"/>
  <c r="C831" i="26"/>
  <c r="C823" i="26"/>
  <c r="C815" i="26"/>
  <c r="C807" i="26"/>
  <c r="C799" i="26"/>
  <c r="C791" i="26"/>
  <c r="C783" i="26"/>
  <c r="C775" i="26"/>
  <c r="C767" i="26"/>
  <c r="C759" i="26"/>
  <c r="C751" i="26"/>
  <c r="C743" i="26"/>
  <c r="C735" i="26"/>
  <c r="C727" i="26"/>
  <c r="C719" i="26"/>
  <c r="C711" i="26"/>
  <c r="C703" i="26"/>
  <c r="C695" i="26"/>
  <c r="C687" i="26"/>
  <c r="C679" i="26"/>
  <c r="C671" i="26"/>
  <c r="C663" i="26"/>
  <c r="C655" i="26"/>
  <c r="C647" i="26"/>
  <c r="C639" i="26"/>
  <c r="C631" i="26"/>
  <c r="C623" i="26"/>
  <c r="C615" i="26"/>
  <c r="C607" i="26"/>
  <c r="C599" i="26"/>
  <c r="C591" i="26"/>
  <c r="C583" i="26"/>
  <c r="C575" i="26"/>
  <c r="C567" i="26"/>
  <c r="C559" i="26"/>
  <c r="C551" i="26"/>
  <c r="C543" i="26"/>
  <c r="C535" i="26"/>
  <c r="C527" i="26"/>
  <c r="C519" i="26"/>
  <c r="C511" i="26"/>
  <c r="C503" i="26"/>
  <c r="C495" i="26"/>
  <c r="C487" i="26"/>
  <c r="C479" i="26"/>
  <c r="C471" i="26"/>
  <c r="C463" i="26"/>
  <c r="C455" i="26"/>
  <c r="C447" i="26"/>
  <c r="C439" i="26"/>
  <c r="C431" i="26"/>
  <c r="C423" i="26"/>
  <c r="C415" i="26"/>
  <c r="C407" i="26"/>
  <c r="C399" i="26"/>
  <c r="C391" i="26"/>
  <c r="C383" i="26"/>
  <c r="C375" i="26"/>
  <c r="C367" i="26"/>
  <c r="C359" i="26"/>
  <c r="C351" i="26"/>
  <c r="C343" i="26"/>
  <c r="C335" i="26"/>
  <c r="C327" i="26"/>
  <c r="C998" i="26"/>
  <c r="C990" i="26"/>
  <c r="C982" i="26"/>
  <c r="C974" i="26"/>
  <c r="C966" i="26"/>
  <c r="C958" i="26"/>
  <c r="C950" i="26"/>
  <c r="C942" i="26"/>
  <c r="C934" i="26"/>
  <c r="C926" i="26"/>
  <c r="C918" i="26"/>
  <c r="C910" i="26"/>
  <c r="C902" i="26"/>
  <c r="C894" i="26"/>
  <c r="C886" i="26"/>
  <c r="C878" i="26"/>
  <c r="C870" i="26"/>
  <c r="C862" i="26"/>
  <c r="C854" i="26"/>
  <c r="C846" i="26"/>
  <c r="C838" i="26"/>
  <c r="C830" i="26"/>
  <c r="C822" i="26"/>
  <c r="C814" i="26"/>
  <c r="C806" i="26"/>
  <c r="C798" i="26"/>
  <c r="C790" i="26"/>
  <c r="C782" i="26"/>
  <c r="C774" i="26"/>
  <c r="C766" i="26"/>
  <c r="C758" i="26"/>
  <c r="C750" i="26"/>
  <c r="C742" i="26"/>
  <c r="C734" i="26"/>
  <c r="C726" i="26"/>
  <c r="C718" i="26"/>
  <c r="C710" i="26"/>
  <c r="C702" i="26"/>
  <c r="C694" i="26"/>
  <c r="C686" i="26"/>
  <c r="C678" i="26"/>
  <c r="C670" i="26"/>
  <c r="C662" i="26"/>
  <c r="C654" i="26"/>
  <c r="C646" i="26"/>
  <c r="C638" i="26"/>
  <c r="C630" i="26"/>
  <c r="C622" i="26"/>
  <c r="C614" i="26"/>
  <c r="C606" i="26"/>
  <c r="C598" i="26"/>
  <c r="C590" i="26"/>
  <c r="C582" i="26"/>
  <c r="C574" i="26"/>
  <c r="C566" i="26"/>
  <c r="C558" i="26"/>
  <c r="C550" i="26"/>
  <c r="C542" i="26"/>
  <c r="C534" i="26"/>
  <c r="C526" i="26"/>
  <c r="C518" i="26"/>
  <c r="C510" i="26"/>
  <c r="C502" i="26"/>
  <c r="C494" i="26"/>
  <c r="C486" i="26"/>
  <c r="C478" i="26"/>
  <c r="C470" i="26"/>
  <c r="C462" i="26"/>
  <c r="C454" i="26"/>
  <c r="C446" i="26"/>
  <c r="C438" i="26"/>
  <c r="C430" i="26"/>
  <c r="C422" i="26"/>
  <c r="C414" i="26"/>
  <c r="C406" i="26"/>
  <c r="C398" i="26"/>
  <c r="C390" i="26"/>
  <c r="C382" i="26"/>
  <c r="C374" i="26"/>
  <c r="C366" i="26"/>
  <c r="C358" i="26"/>
  <c r="C350" i="26"/>
  <c r="C342" i="26"/>
  <c r="C334" i="26"/>
  <c r="C326" i="26"/>
  <c r="C997" i="26"/>
  <c r="C996" i="26"/>
  <c r="C988" i="26"/>
  <c r="C980" i="26"/>
  <c r="C972" i="26"/>
  <c r="C964" i="26"/>
  <c r="C956" i="26"/>
  <c r="C948" i="26"/>
  <c r="C940" i="26"/>
  <c r="C932" i="26"/>
  <c r="C924" i="26"/>
  <c r="C916" i="26"/>
  <c r="C908" i="26"/>
  <c r="C900" i="26"/>
  <c r="C892" i="26"/>
  <c r="C884" i="26"/>
  <c r="C876" i="26"/>
  <c r="C868" i="26"/>
  <c r="C860" i="26"/>
  <c r="C852" i="26"/>
  <c r="C844" i="26"/>
  <c r="C836" i="26"/>
  <c r="C828" i="26"/>
  <c r="C820" i="26"/>
  <c r="C812" i="26"/>
  <c r="C804" i="26"/>
  <c r="C796" i="26"/>
  <c r="C788" i="26"/>
  <c r="C780" i="26"/>
  <c r="C772" i="26"/>
  <c r="C764" i="26"/>
  <c r="C756" i="26"/>
  <c r="C748" i="26"/>
  <c r="C740" i="26"/>
  <c r="C732" i="26"/>
  <c r="C724" i="26"/>
  <c r="C716" i="26"/>
  <c r="C708" i="26"/>
  <c r="C700" i="26"/>
  <c r="C692" i="26"/>
  <c r="C684" i="26"/>
  <c r="C676" i="26"/>
  <c r="C668" i="26"/>
  <c r="C660" i="26"/>
  <c r="C652" i="26"/>
  <c r="C644" i="26"/>
  <c r="C636" i="26"/>
  <c r="C628" i="26"/>
  <c r="C620" i="26"/>
  <c r="C612" i="26"/>
  <c r="C604" i="26"/>
  <c r="C596" i="26"/>
  <c r="C588" i="26"/>
  <c r="C580" i="26"/>
  <c r="C572" i="26"/>
  <c r="C564" i="26"/>
  <c r="C556" i="26"/>
  <c r="C548" i="26"/>
  <c r="C540" i="26"/>
  <c r="C532" i="26"/>
  <c r="C524" i="26"/>
  <c r="C516" i="26"/>
  <c r="C508" i="26"/>
  <c r="C500" i="26"/>
  <c r="C492" i="26"/>
  <c r="C484" i="26"/>
  <c r="C476" i="26"/>
  <c r="C468" i="26"/>
  <c r="C460" i="26"/>
  <c r="C452" i="26"/>
  <c r="C444" i="26"/>
  <c r="C436" i="26"/>
  <c r="C428" i="26"/>
  <c r="C420" i="26"/>
  <c r="C412" i="26"/>
  <c r="C404" i="26"/>
  <c r="C396" i="26"/>
  <c r="C388" i="26"/>
  <c r="C380" i="26"/>
  <c r="C372" i="26"/>
  <c r="C364" i="26"/>
  <c r="C356" i="26"/>
  <c r="C348" i="26"/>
  <c r="C340" i="26"/>
  <c r="C332" i="26"/>
  <c r="C324" i="26"/>
  <c r="C995" i="26"/>
  <c r="C8" i="26"/>
  <c r="C16" i="26"/>
  <c r="C24" i="26"/>
  <c r="C32" i="26"/>
  <c r="C40" i="26"/>
  <c r="C48" i="26"/>
  <c r="C56" i="26"/>
  <c r="C64" i="26"/>
  <c r="C72" i="26"/>
  <c r="C80" i="26"/>
  <c r="C88" i="26"/>
  <c r="C96" i="26"/>
  <c r="C104" i="26"/>
  <c r="C112" i="26"/>
  <c r="C120" i="26"/>
  <c r="C128" i="26"/>
  <c r="C136" i="26"/>
  <c r="C144" i="26"/>
  <c r="C152" i="26"/>
  <c r="C160" i="26"/>
  <c r="C168" i="26"/>
  <c r="C176" i="26"/>
  <c r="C184" i="26"/>
  <c r="C192" i="26"/>
  <c r="C200" i="26"/>
  <c r="C208" i="26"/>
  <c r="C216" i="26"/>
  <c r="C224" i="26"/>
  <c r="C232" i="26"/>
  <c r="C240" i="26"/>
  <c r="C248" i="26"/>
  <c r="C256" i="26"/>
  <c r="C264" i="26"/>
  <c r="C272" i="26"/>
  <c r="C280" i="26"/>
  <c r="C288" i="26"/>
  <c r="C296" i="26"/>
  <c r="C304" i="26"/>
  <c r="C312" i="26"/>
  <c r="C320" i="26"/>
  <c r="C337" i="26"/>
  <c r="C357" i="26"/>
  <c r="C379" i="26"/>
  <c r="C401" i="26"/>
  <c r="C421" i="26"/>
  <c r="C443" i="26"/>
  <c r="C465" i="26"/>
  <c r="C485" i="26"/>
  <c r="C507" i="26"/>
  <c r="C529" i="26"/>
  <c r="C549" i="26"/>
  <c r="C571" i="26"/>
  <c r="C593" i="26"/>
  <c r="C613" i="26"/>
  <c r="C635" i="26"/>
  <c r="C657" i="26"/>
  <c r="C677" i="26"/>
  <c r="C699" i="26"/>
  <c r="C721" i="26"/>
  <c r="C741" i="26"/>
  <c r="C763" i="26"/>
  <c r="C785" i="26"/>
  <c r="C805" i="26"/>
  <c r="C827" i="26"/>
  <c r="C849" i="26"/>
  <c r="C869" i="26"/>
  <c r="C891" i="26"/>
  <c r="C913" i="26"/>
  <c r="C933" i="26"/>
  <c r="C955" i="26"/>
  <c r="C977" i="26"/>
  <c r="C723" i="26"/>
  <c r="C745" i="26"/>
  <c r="C765" i="26"/>
  <c r="C787" i="26"/>
  <c r="C809" i="26"/>
  <c r="C829" i="26"/>
  <c r="C851" i="26"/>
  <c r="C873" i="26"/>
  <c r="C893" i="26"/>
  <c r="C915" i="26"/>
  <c r="C937" i="26"/>
  <c r="C957" i="26"/>
  <c r="C979" i="26"/>
  <c r="C3" i="26"/>
  <c r="C10" i="26"/>
  <c r="C18" i="26"/>
  <c r="C26" i="26"/>
  <c r="C34" i="26"/>
  <c r="C42" i="26"/>
  <c r="C50" i="26"/>
  <c r="C58" i="26"/>
  <c r="C66" i="26"/>
  <c r="C74" i="26"/>
  <c r="C82" i="26"/>
  <c r="C90" i="26"/>
  <c r="C98" i="26"/>
  <c r="C106" i="26"/>
  <c r="C114" i="26"/>
  <c r="C122" i="26"/>
  <c r="C130" i="26"/>
  <c r="C138" i="26"/>
  <c r="C146" i="26"/>
  <c r="C154" i="26"/>
  <c r="C162" i="26"/>
  <c r="C170" i="26"/>
  <c r="C178" i="26"/>
  <c r="C186" i="26"/>
  <c r="C194" i="26"/>
  <c r="C202" i="26"/>
  <c r="C210" i="26"/>
  <c r="C218" i="26"/>
  <c r="C226" i="26"/>
  <c r="C234" i="26"/>
  <c r="C242" i="26"/>
  <c r="C250" i="26"/>
  <c r="C258" i="26"/>
  <c r="C266" i="26"/>
  <c r="C274" i="26"/>
  <c r="C282" i="26"/>
  <c r="C290" i="26"/>
  <c r="C298" i="26"/>
  <c r="C306" i="26"/>
  <c r="C314" i="26"/>
  <c r="C322" i="26"/>
  <c r="C341" i="26"/>
  <c r="C363" i="26"/>
  <c r="C385" i="26"/>
  <c r="C405" i="26"/>
  <c r="C427" i="26"/>
  <c r="C449" i="26"/>
  <c r="C469" i="26"/>
  <c r="C491" i="26"/>
  <c r="C513" i="26"/>
  <c r="C533" i="26"/>
  <c r="C555" i="26"/>
  <c r="C577" i="26"/>
  <c r="C597" i="26"/>
  <c r="C619" i="26"/>
  <c r="C641" i="26"/>
  <c r="C661" i="26"/>
  <c r="C683" i="26"/>
  <c r="C705" i="26"/>
  <c r="C725" i="26"/>
  <c r="C747" i="26"/>
  <c r="C769" i="26"/>
  <c r="C789" i="26"/>
  <c r="C811" i="26"/>
  <c r="C833" i="26"/>
  <c r="C853" i="26"/>
  <c r="C875" i="26"/>
  <c r="C897" i="26"/>
  <c r="C917" i="26"/>
  <c r="C939" i="26"/>
  <c r="C961" i="26"/>
  <c r="C981" i="26"/>
  <c r="C345" i="26"/>
  <c r="C429" i="26"/>
  <c r="C493" i="26"/>
  <c r="C557" i="26"/>
  <c r="C621" i="26"/>
  <c r="C685" i="26"/>
  <c r="C749" i="26"/>
  <c r="C771" i="26"/>
  <c r="C835" i="26"/>
  <c r="C857" i="26"/>
  <c r="C921" i="26"/>
  <c r="C941" i="26"/>
  <c r="C5" i="26"/>
  <c r="C28" i="26"/>
  <c r="C52" i="26"/>
  <c r="C60" i="26"/>
  <c r="C68" i="26"/>
  <c r="C76" i="26"/>
  <c r="C84" i="26"/>
  <c r="C92" i="26"/>
  <c r="C100" i="26"/>
  <c r="C108" i="26"/>
  <c r="C116" i="26"/>
  <c r="C124" i="26"/>
  <c r="C132" i="26"/>
  <c r="C140" i="26"/>
  <c r="C148" i="26"/>
  <c r="C156" i="26"/>
  <c r="C164" i="26"/>
  <c r="C172" i="26"/>
  <c r="C180" i="26"/>
  <c r="C188" i="26"/>
  <c r="C196" i="26"/>
  <c r="C204" i="26"/>
  <c r="C212" i="26"/>
  <c r="C220" i="26"/>
  <c r="C228" i="26"/>
  <c r="C236" i="26"/>
  <c r="C244" i="26"/>
  <c r="C252" i="26"/>
  <c r="C260" i="26"/>
  <c r="C268" i="26"/>
  <c r="C276" i="26"/>
  <c r="C284" i="26"/>
  <c r="C292" i="26"/>
  <c r="C300" i="26"/>
  <c r="C308" i="26"/>
  <c r="C316" i="26"/>
  <c r="C325" i="26"/>
  <c r="C347" i="26"/>
  <c r="C369" i="26"/>
  <c r="C389" i="26"/>
  <c r="C411" i="26"/>
  <c r="C433" i="26"/>
  <c r="C453" i="26"/>
  <c r="C475" i="26"/>
  <c r="C497" i="26"/>
  <c r="C517" i="26"/>
  <c r="C539" i="26"/>
  <c r="C561" i="26"/>
  <c r="C581" i="26"/>
  <c r="C603" i="26"/>
  <c r="C625" i="26"/>
  <c r="C645" i="26"/>
  <c r="C667" i="26"/>
  <c r="C689" i="26"/>
  <c r="C709" i="26"/>
  <c r="C731" i="26"/>
  <c r="C753" i="26"/>
  <c r="C773" i="26"/>
  <c r="C795" i="26"/>
  <c r="C817" i="26"/>
  <c r="C837" i="26"/>
  <c r="C859" i="26"/>
  <c r="C881" i="26"/>
  <c r="C901" i="26"/>
  <c r="C923" i="26"/>
  <c r="C945" i="26"/>
  <c r="C965" i="26"/>
  <c r="C987" i="26"/>
  <c r="C323" i="26"/>
  <c r="C387" i="26"/>
  <c r="C473" i="26"/>
  <c r="C537" i="26"/>
  <c r="C579" i="26"/>
  <c r="C643" i="26"/>
  <c r="C729" i="26"/>
  <c r="C813" i="26"/>
  <c r="C899" i="26"/>
  <c r="C963" i="26"/>
  <c r="C20" i="26"/>
  <c r="C44" i="26"/>
  <c r="C13" i="26"/>
  <c r="C21" i="26"/>
  <c r="C29" i="26"/>
  <c r="C37" i="26"/>
  <c r="C45" i="26"/>
  <c r="C53" i="26"/>
  <c r="C61" i="26"/>
  <c r="C69" i="26"/>
  <c r="C77" i="26"/>
  <c r="C85" i="26"/>
  <c r="C93" i="26"/>
  <c r="C101" i="26"/>
  <c r="C109" i="26"/>
  <c r="C117" i="26"/>
  <c r="C125" i="26"/>
  <c r="C133" i="26"/>
  <c r="C141" i="26"/>
  <c r="C149" i="26"/>
  <c r="C157" i="26"/>
  <c r="C165" i="26"/>
  <c r="C173" i="26"/>
  <c r="C181" i="26"/>
  <c r="C189" i="26"/>
  <c r="C197" i="26"/>
  <c r="C205" i="26"/>
  <c r="C213" i="26"/>
  <c r="C221" i="26"/>
  <c r="C229" i="26"/>
  <c r="C237" i="26"/>
  <c r="C245" i="26"/>
  <c r="C253" i="26"/>
  <c r="C261" i="26"/>
  <c r="C269" i="26"/>
  <c r="C277" i="26"/>
  <c r="C285" i="26"/>
  <c r="C293" i="26"/>
  <c r="C301" i="26"/>
  <c r="C309" i="26"/>
  <c r="C317" i="26"/>
  <c r="C329" i="26"/>
  <c r="C349" i="26"/>
  <c r="C371" i="26"/>
  <c r="C393" i="26"/>
  <c r="C413" i="26"/>
  <c r="C435" i="26"/>
  <c r="C457" i="26"/>
  <c r="C477" i="26"/>
  <c r="C499" i="26"/>
  <c r="C521" i="26"/>
  <c r="C541" i="26"/>
  <c r="C563" i="26"/>
  <c r="C585" i="26"/>
  <c r="C605" i="26"/>
  <c r="C627" i="26"/>
  <c r="C649" i="26"/>
  <c r="C669" i="26"/>
  <c r="C691" i="26"/>
  <c r="C713" i="26"/>
  <c r="C733" i="26"/>
  <c r="C755" i="26"/>
  <c r="C777" i="26"/>
  <c r="C797" i="26"/>
  <c r="C819" i="26"/>
  <c r="C841" i="26"/>
  <c r="C861" i="26"/>
  <c r="C883" i="26"/>
  <c r="C905" i="26"/>
  <c r="C925" i="26"/>
  <c r="C947" i="26"/>
  <c r="C969" i="26"/>
  <c r="C989" i="26"/>
  <c r="C315" i="26"/>
  <c r="C365" i="26"/>
  <c r="C409" i="26"/>
  <c r="C451" i="26"/>
  <c r="C515" i="26"/>
  <c r="C601" i="26"/>
  <c r="C665" i="26"/>
  <c r="C707" i="26"/>
  <c r="C793" i="26"/>
  <c r="C877" i="26"/>
  <c r="C985" i="26"/>
  <c r="C12" i="26"/>
  <c r="C36" i="26"/>
  <c r="C6" i="26"/>
  <c r="C14" i="26"/>
  <c r="C22" i="26"/>
  <c r="C30" i="26"/>
  <c r="C38" i="26"/>
  <c r="C46" i="26"/>
  <c r="C54" i="26"/>
  <c r="C62" i="26"/>
  <c r="C70" i="26"/>
  <c r="C78" i="26"/>
  <c r="C86" i="26"/>
  <c r="C94" i="26"/>
  <c r="C102" i="26"/>
  <c r="C110" i="26"/>
  <c r="C118" i="26"/>
  <c r="C126" i="26"/>
  <c r="C134" i="26"/>
  <c r="C142" i="26"/>
  <c r="C150" i="26"/>
  <c r="C158" i="26"/>
  <c r="C166" i="26"/>
  <c r="C174" i="26"/>
  <c r="C182" i="26"/>
  <c r="C190" i="26"/>
  <c r="C198" i="26"/>
  <c r="C206" i="26"/>
  <c r="C214" i="26"/>
  <c r="C222" i="26"/>
  <c r="C230" i="26"/>
  <c r="C238" i="26"/>
  <c r="C246" i="26"/>
  <c r="C254" i="26"/>
  <c r="C262" i="26"/>
  <c r="C270" i="26"/>
  <c r="C278" i="26"/>
  <c r="C286" i="26"/>
  <c r="C294" i="26"/>
  <c r="C302" i="26"/>
  <c r="C310" i="26"/>
  <c r="C318" i="26"/>
  <c r="C331" i="26"/>
  <c r="C353" i="26"/>
  <c r="C373" i="26"/>
  <c r="C395" i="26"/>
  <c r="C417" i="26"/>
  <c r="C437" i="26"/>
  <c r="C459" i="26"/>
  <c r="C481" i="26"/>
  <c r="C501" i="26"/>
  <c r="C523" i="26"/>
  <c r="C545" i="26"/>
  <c r="C565" i="26"/>
  <c r="C587" i="26"/>
  <c r="C609" i="26"/>
  <c r="C629" i="26"/>
  <c r="C651" i="26"/>
  <c r="C673" i="26"/>
  <c r="C693" i="26"/>
  <c r="C715" i="26"/>
  <c r="C737" i="26"/>
  <c r="C757" i="26"/>
  <c r="C779" i="26"/>
  <c r="C801" i="26"/>
  <c r="C821" i="26"/>
  <c r="C843" i="26"/>
  <c r="C865" i="26"/>
  <c r="C885" i="26"/>
  <c r="C907" i="26"/>
  <c r="C929" i="26"/>
  <c r="C949" i="26"/>
  <c r="C971" i="26"/>
  <c r="C993" i="26"/>
  <c r="AR53" i="11" l="1"/>
  <c r="AR30" i="11"/>
  <c r="AR50" i="11"/>
  <c r="AG78" i="11"/>
  <c r="AR39" i="11"/>
  <c r="AG65" i="11"/>
  <c r="AR101" i="11" s="1"/>
  <c r="AG67" i="11"/>
  <c r="AR102" i="11" s="1"/>
  <c r="AG101" i="11"/>
  <c r="AG76" i="11"/>
  <c r="AG103" i="11"/>
  <c r="AG106" i="11"/>
  <c r="AG73" i="11"/>
  <c r="AG80" i="11"/>
  <c r="AG107" i="11"/>
  <c r="AG83" i="11"/>
  <c r="AG82" i="11"/>
  <c r="AG63" i="11"/>
  <c r="AG84" i="11"/>
  <c r="AL86" i="11"/>
  <c r="AR94" i="11" s="1"/>
  <c r="AG75" i="11"/>
  <c r="AG96" i="11"/>
  <c r="AG64" i="11"/>
  <c r="AG99" i="11"/>
  <c r="AG93" i="11"/>
  <c r="AG100" i="11"/>
  <c r="AG95" i="11"/>
  <c r="AR110" i="11"/>
  <c r="AR75" i="11"/>
  <c r="AS40" i="11"/>
  <c r="AS80" i="11" s="1"/>
  <c r="AG86" i="11"/>
  <c r="AG102" i="11"/>
  <c r="AG94" i="11"/>
  <c r="AG74" i="11"/>
  <c r="AG77" i="11"/>
  <c r="AG42" i="11"/>
  <c r="AR99" i="11" s="1"/>
  <c r="AE50" i="11"/>
  <c r="AR52" i="11" s="1"/>
  <c r="AR109" i="11" s="1"/>
  <c r="AL42" i="11"/>
  <c r="AR89" i="11" s="1"/>
  <c r="AS43" i="11"/>
  <c r="AS107" i="11" s="1"/>
  <c r="AS42" i="11"/>
  <c r="AS106" i="11" s="1"/>
  <c r="AR69" i="11"/>
  <c r="AS44" i="11"/>
  <c r="AT43" i="11"/>
  <c r="AT107" i="11" s="1"/>
  <c r="AT42" i="11"/>
  <c r="AT106" i="11" s="1"/>
  <c r="AT40" i="11"/>
  <c r="AT80" i="11" s="1"/>
  <c r="AR41" i="11"/>
  <c r="AR79" i="11" s="1"/>
  <c r="AT45" i="11"/>
  <c r="AT44" i="11"/>
  <c r="AH54" i="11"/>
  <c r="AS100" i="11" s="1"/>
  <c r="AM54" i="11"/>
  <c r="AN54" i="11"/>
  <c r="AI54" i="11"/>
  <c r="AT100" i="11" s="1"/>
  <c r="E1" i="26"/>
  <c r="AT108" i="11" l="1"/>
  <c r="AT77" i="11"/>
  <c r="AS77" i="11"/>
  <c r="AS108" i="11"/>
  <c r="AL50" i="11"/>
  <c r="AG50" i="11"/>
  <c r="AE52" i="11"/>
  <c r="I5" i="26"/>
  <c r="AE108" i="11"/>
  <c r="AL108" i="11" s="1"/>
  <c r="AE54" i="11" l="1"/>
  <c r="AR105" i="11" s="1"/>
  <c r="AG52" i="11"/>
  <c r="AL52" i="11"/>
  <c r="AE109" i="11"/>
  <c r="AG108" i="11"/>
  <c r="AR42" i="11" l="1"/>
  <c r="AR106" i="11" s="1"/>
  <c r="AR40" i="11"/>
  <c r="AR80" i="11" s="1"/>
  <c r="AL54" i="11"/>
  <c r="AG54" i="11"/>
  <c r="AR100" i="11" s="1"/>
  <c r="AR44" i="11"/>
  <c r="AR45" i="11"/>
  <c r="AR43" i="11"/>
  <c r="AR107" i="11" s="1"/>
  <c r="AG109" i="11"/>
  <c r="AR51" i="11"/>
  <c r="AE111" i="11"/>
  <c r="AL109" i="11"/>
  <c r="AR49" i="11"/>
  <c r="AR74" i="11" s="1"/>
  <c r="AS111" i="11" l="1"/>
  <c r="AR111" i="11"/>
  <c r="AU111" i="11"/>
  <c r="AT111" i="11"/>
  <c r="AR108" i="11"/>
  <c r="AR77" i="11"/>
  <c r="AL111" i="11"/>
  <c r="AG111" i="11"/>
  <c r="AR54" i="1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<sst xmlns="http://schemas.openxmlformats.org/spreadsheetml/2006/main" count="351" uniqueCount="178">
  <si>
    <t>Finance Capstone</t>
  </si>
  <si>
    <t>Select Industry Data (Average)</t>
  </si>
  <si>
    <t>Quick Ratio</t>
  </si>
  <si>
    <t>Working Capital Ratio</t>
  </si>
  <si>
    <t>Total Debt to Equity</t>
  </si>
  <si>
    <t>Interest Coverage</t>
  </si>
  <si>
    <t>Gross Margin</t>
  </si>
  <si>
    <t>EBITDA Margin</t>
  </si>
  <si>
    <t>Med-I-Mark Tech, Inc.</t>
  </si>
  <si>
    <t>Consolidated Statements of Income</t>
  </si>
  <si>
    <t>Current Yr</t>
  </si>
  <si>
    <t>Last Yr</t>
  </si>
  <si>
    <t>Prior Yr</t>
  </si>
  <si>
    <t>(in thousands, except share and per share data)</t>
  </si>
  <si>
    <t>REVENUE</t>
  </si>
  <si>
    <t>Net Sales</t>
  </si>
  <si>
    <t>Cost of Goods Sold</t>
  </si>
  <si>
    <t>Gross Profit</t>
  </si>
  <si>
    <t>Advertising expense</t>
  </si>
  <si>
    <t>Selling, general and administrative expenses</t>
  </si>
  <si>
    <t>Salaries</t>
  </si>
  <si>
    <t>Marketing</t>
  </si>
  <si>
    <t>Travel and Related Costs</t>
  </si>
  <si>
    <t>Occupancy &amp; Other Overhead</t>
  </si>
  <si>
    <t>Depreciation Expense</t>
  </si>
  <si>
    <t>Total Selling, general and administrative expenses</t>
  </si>
  <si>
    <t xml:space="preserve"> </t>
  </si>
  <si>
    <t>Research and Development Expense (Not including salaries)</t>
  </si>
  <si>
    <t>TOTAL EXPENSES</t>
  </si>
  <si>
    <t>Operating Income</t>
  </si>
  <si>
    <t>Other income/(expense):</t>
  </si>
  <si>
    <t>Interest Expense</t>
  </si>
  <si>
    <t>Interest Income</t>
  </si>
  <si>
    <t>Other Income (expense)</t>
  </si>
  <si>
    <t>TOTAL OTHER</t>
  </si>
  <si>
    <t>Income Before Income Taxes</t>
  </si>
  <si>
    <t>Current Income Tax Expense</t>
  </si>
  <si>
    <t>NET INCOME</t>
  </si>
  <si>
    <t>Consolidated Balance Sheets</t>
  </si>
  <si>
    <t>ASSETS</t>
  </si>
  <si>
    <t>Current Assets</t>
  </si>
  <si>
    <t>Cash and Cash Equivalents</t>
  </si>
  <si>
    <t>Marketable Securities</t>
  </si>
  <si>
    <t>Accounts Receivable (less allowance for doubtful accounts)</t>
  </si>
  <si>
    <t>Inventories</t>
  </si>
  <si>
    <t>Deferred Costs</t>
  </si>
  <si>
    <t>Prepaid Expenses and Other Current Assets</t>
  </si>
  <si>
    <t>Total Current Assets</t>
  </si>
  <si>
    <t>Long Term Assets</t>
  </si>
  <si>
    <t>Land and Improvements</t>
  </si>
  <si>
    <t>Building and Improvements</t>
  </si>
  <si>
    <t>Office Furniture</t>
  </si>
  <si>
    <t>Manufacturing Equipment</t>
  </si>
  <si>
    <t>Engineering Equipment</t>
  </si>
  <si>
    <t>Vehicles</t>
  </si>
  <si>
    <t>Intangible Assets, net</t>
  </si>
  <si>
    <t>Other Assets</t>
  </si>
  <si>
    <t>Total Long Term Assets</t>
  </si>
  <si>
    <t>TOTAL ASSETS</t>
  </si>
  <si>
    <t>LIABILITIES and STOCKHOLDERS' EQUITY</t>
  </si>
  <si>
    <t>Current Liabilities</t>
  </si>
  <si>
    <t>Accounts payable</t>
  </si>
  <si>
    <t>Salaries and benefits payable</t>
  </si>
  <si>
    <t>Accrued warranty costs</t>
  </si>
  <si>
    <t>Accrued sales program costs</t>
  </si>
  <si>
    <t>Deferred revenue</t>
  </si>
  <si>
    <t>Other accrued expenses</t>
  </si>
  <si>
    <t>Total Current Liabilities</t>
  </si>
  <si>
    <t>Long Term Liabilities</t>
  </si>
  <si>
    <t>Line of Credit  ($25,000,000 available @ prime + .5%)</t>
  </si>
  <si>
    <t>Long-Term Debt</t>
  </si>
  <si>
    <t>Noncurrent Deferred Income Taxes</t>
  </si>
  <si>
    <t>Other Liabilities</t>
  </si>
  <si>
    <t>Total Long Term Liabilities</t>
  </si>
  <si>
    <t>Stockholders’ Equity</t>
  </si>
  <si>
    <t>Additional paid-in capital</t>
  </si>
  <si>
    <t>Retained earnings</t>
  </si>
  <si>
    <t>Total Stockholders' Equity</t>
  </si>
  <si>
    <t>TOTAL LIABILITIES and STOCKHOLDERS' EQUITY</t>
  </si>
  <si>
    <t>*Use the shaded area below for vertical analysis, trend analysis, and ratio calculations. Remember to show your work to receive credit (calculations including cell references vs. values).</t>
  </si>
  <si>
    <t>LAST 3</t>
  </si>
  <si>
    <t>SHEET</t>
  </si>
  <si>
    <t xml:space="preserve">
Management has completed a comprehensive market study that suggests that an updated version of its highest demand product would enable the company to increase its prices and recapture sales lost to competitors. Management estimates that additional R&amp;D of $20 million and increased marketing expense of $4 million would be needed to drive sales. The enhanced product would increase net sales by 15% and cost of goods sold by 9%. For analysis and comparison purposes, assume the new product, marketing, and pricing could take effect immediately (use the current year as your baseline). Assume inventory needs will increase but remain at a constant percentage of sales level to the current year. Assume accounts receivable will increase but remain at a constant percentage of sales level to the current year. Assume all other accounts remain at the same amount as the current year.</t>
  </si>
  <si>
    <t xml:space="preserve">
Management has completed a comprehensive market study that suggests that an updated version of its highest demand product would enable the company to increase its prices and recapture sales lost to competitors. Management estimates that additional R&amp;D of $24 million and increased marketing expense of $8 million would be needed to drive sales. The enhanced product would increase net sales by 18% and cost of goods sold by 12%. For analysis and comparison purposes, assume the new product, marketing, and pricing could take effect immediately (use the current year as your baseline). Assume inventory needs will increase but remain at a constant percentage of sales level to the current year. Assume accounts receivable will increase but remain at a constant percentage of sales level to the current year. Assume all other accounts remain at the same amount as the current year.</t>
  </si>
  <si>
    <t xml:space="preserve">
Management has completed a comprehensive market study that suggests that an updated version of its highest demand product would enable the company to increase its prices and recapture sales lost to competitors. Management estimates that additional R&amp;D of $10 million and increased marketing expense of $2 million would be needed to drive sales. The enhanced product would increase net sales by 12% and cost of goods sold by 6%. For analysis and comparison purposes, assume the new product, marketing, and pricing could take effect immediately (use the current year as your baseline). Assume inventory needs will increase but remain at a constant percentage of sales level to the current year. Assume accounts receivable will increase but remain at a constant percentage of sales level to the current year. Assume all other accounts remain at the same amount as the current year.</t>
  </si>
  <si>
    <t xml:space="preserve">Write your summary with a full analysis of historical and projected results, as well as your recommended course of action (see Requirements A1, A2, and A3).
</t>
  </si>
  <si>
    <t>Business Scenario for Financial Analysis</t>
  </si>
  <si>
    <t>Prior</t>
  </si>
  <si>
    <t>Current</t>
  </si>
  <si>
    <t>Last</t>
  </si>
  <si>
    <t>Vertical Analysis</t>
  </si>
  <si>
    <t>Operating Margin</t>
  </si>
  <si>
    <t>Net Profit Margin</t>
  </si>
  <si>
    <t>ROA</t>
  </si>
  <si>
    <t>ROE</t>
  </si>
  <si>
    <t>Debt Ratio</t>
  </si>
  <si>
    <t>Inventory Turnover</t>
  </si>
  <si>
    <t>Receivables Turnover</t>
  </si>
  <si>
    <t>Asset Turnover</t>
  </si>
  <si>
    <t>Industry</t>
  </si>
  <si>
    <t>Current Working Capital</t>
  </si>
  <si>
    <t>**</t>
  </si>
  <si>
    <t>*</t>
  </si>
  <si>
    <t>R&amp;D</t>
  </si>
  <si>
    <t>Sales</t>
  </si>
  <si>
    <t>COGS</t>
  </si>
  <si>
    <t>Inventory</t>
  </si>
  <si>
    <t>Accounts Rec</t>
  </si>
  <si>
    <t>Accounts Receivable</t>
  </si>
  <si>
    <t>Inventory % of Sales</t>
  </si>
  <si>
    <t>Receivables % of Sales</t>
  </si>
  <si>
    <t>Tax Rate</t>
  </si>
  <si>
    <t>Accumulated Depreciation/AmortiANation</t>
  </si>
  <si>
    <t>Shares, $100 par value, 179,790 shares authoriANed and issued</t>
  </si>
  <si>
    <t>% of Sales</t>
  </si>
  <si>
    <t>New Values</t>
  </si>
  <si>
    <t>Equity Multiplier</t>
  </si>
  <si>
    <t>Times Interest Earned</t>
  </si>
  <si>
    <t>ROIC</t>
  </si>
  <si>
    <t>DSO</t>
  </si>
  <si>
    <t>DIO</t>
  </si>
  <si>
    <t>CCC</t>
  </si>
  <si>
    <t xml:space="preserve">           Ratios</t>
  </si>
  <si>
    <t xml:space="preserve">           Liquidity ratios</t>
  </si>
  <si>
    <t>Payables % of Sales</t>
  </si>
  <si>
    <t>Cash Ratio</t>
  </si>
  <si>
    <t>Accounts Payable Turnover</t>
  </si>
  <si>
    <t>Working Capital Turnover</t>
  </si>
  <si>
    <t>DPO</t>
  </si>
  <si>
    <t>Long Term Debt to Total Capitalization</t>
  </si>
  <si>
    <t>Cost of Debt</t>
  </si>
  <si>
    <t>Beta</t>
  </si>
  <si>
    <t>Risk-Free</t>
  </si>
  <si>
    <t>Market Return</t>
  </si>
  <si>
    <t>WACC  **</t>
  </si>
  <si>
    <t>Cost of Equity  **</t>
  </si>
  <si>
    <t xml:space="preserve">                     Horizontal Analysis</t>
  </si>
  <si>
    <t xml:space="preserve">       Activity Ratios</t>
  </si>
  <si>
    <t xml:space="preserve">      Productivity Ratios</t>
  </si>
  <si>
    <t xml:space="preserve">       Debt and Leverage Ratios</t>
  </si>
  <si>
    <t>Changes Made from New Product</t>
  </si>
  <si>
    <t>Proposal</t>
  </si>
  <si>
    <t>Proposal #'s</t>
  </si>
  <si>
    <t xml:space="preserve">          New Metrics for Proposal</t>
  </si>
  <si>
    <t xml:space="preserve">        Horizontal Analysis</t>
  </si>
  <si>
    <t>Ratios to Note</t>
  </si>
  <si>
    <t>Additional Retained Earnings:</t>
  </si>
  <si>
    <t>Horizontal Analysis Notes</t>
  </si>
  <si>
    <t>Vertical Analysis Notes</t>
  </si>
  <si>
    <t>Proposal Specific Notes</t>
  </si>
  <si>
    <t>Net Income</t>
  </si>
  <si>
    <t>Total Assets</t>
  </si>
  <si>
    <t>***</t>
  </si>
  <si>
    <t>Scenario 1: R&amp;D and Marketing are both 1 time expense, there is a single growth spike</t>
  </si>
  <si>
    <t>****</t>
  </si>
  <si>
    <t>^</t>
  </si>
  <si>
    <t>NPV ^</t>
  </si>
  <si>
    <t>All scenarios use COGS as a constant % of sales</t>
  </si>
  <si>
    <t>Year</t>
  </si>
  <si>
    <t>Scenario</t>
  </si>
  <si>
    <t>Scenario 3: R&amp;D and Marketing are ongoing expenses, there is a single growth spike</t>
  </si>
  <si>
    <t>Decline % per Year:</t>
  </si>
  <si>
    <t>Gross Margin:</t>
  </si>
  <si>
    <t>Scenario 2: R&amp;D and Marketing are both 1 time expense, there is a growth spike then decline of 3% per year</t>
  </si>
  <si>
    <t>Scenario 4: R&amp;D and Marketing are ongoing, there is a growth spike then decline of 3% per year</t>
  </si>
  <si>
    <t>*,^</t>
  </si>
  <si>
    <t xml:space="preserve">Prime rate Calculated at: </t>
  </si>
  <si>
    <t>Proposal Cost:</t>
  </si>
  <si>
    <t>a Line of Credit. This also changed the Interest Expense line. Additional</t>
  </si>
  <si>
    <t>Net Profit from the Proposal went to Retained Earnings.</t>
  </si>
  <si>
    <t xml:space="preserve">                        The following assumptions were made:</t>
  </si>
  <si>
    <t>In addition to the changes made on the Income Statement to: Sales, COGS</t>
  </si>
  <si>
    <t>Inventory, R&amp;D, Marketing, and Accounts Receivable; cost was added as</t>
  </si>
  <si>
    <t>Accounts Rec. % of Sales</t>
  </si>
  <si>
    <t>Miscellaneous Metrics</t>
  </si>
  <si>
    <t>**  Assumes the following:</t>
  </si>
  <si>
    <t>Debt-to-Equity (D/E)</t>
  </si>
  <si>
    <t>Shares, $100 par value, 179,790 shares authorized and issued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</si>
</sst>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4" formatCode="_(&quot;$&quot;* #,##0.00_);_(&quot;$&quot;* \(#,##0.00\);_(&quot;$&quot;* &quot;-&quot;??_);_(@_)"/>
    <numFmt numFmtId="43" formatCode="_(* #,##0.00_);_(* \(#,##0.00\);_(* &quot;-&quot;??_);_(@_)"/>
    <numFmt numFmtId="164" formatCode="&quot;$&quot;#,##0"/>
    <numFmt numFmtId="165" formatCode="_(&quot;$&quot;* #,##0_);_(&quot;$&quot;* \(#,##0\);_(&quot;$&quot;* &quot;-&quot;??_);_(@_)"/>
    <numFmt numFmtId="166" formatCode="0.000000000000000000"/>
    <numFmt numFmtId="167" formatCode="&quot;$&quot;#,##0.00"/>
    <numFmt numFmtId="168" formatCode="&quot;Prime Rate: &quot;##.##%"/>
    <numFmt numFmtId="169" formatCode="&quot;Market Return: &quot;##.##%"/>
    <numFmt numFmtId="170" formatCode="&quot;Risk-free Rate: &quot;\ ##.##%"/>
    <numFmt numFmtId="171" formatCode="&quot;Beta: &quot;##.#"/>
    <numFmt numFmtId="172" formatCode="&quot;WACC: &quot;\ ##.##%"/>
    <numFmt numFmtId="173" formatCode="&quot;Proposed Sales Increase: &quot;\ ##.##%"/>
  </numFmts>
  <fonts count="38">
    <font>
      <sz val="12"/>
      <color theme="1"/>
      <name val="Calibri"/>
      <family val="2"/>
      <scheme val="minor"/>
    </font>
    <font>
      <sz val="11"/>
      <color theme="1"/>
      <name val="Calibri"/>
      <family val="2"/>
      <scheme val="minor"/>
    </font>
    <font>
      <sz val="11"/>
      <color theme="1"/>
      <name val="Calibri"/>
      <family val="2"/>
      <scheme val="minor"/>
    </font>
    <font>
      <sz val="11"/>
      <color theme="0"/>
      <name val="Calibri"/>
      <family val="2"/>
      <scheme val="minor"/>
    </font>
    <font>
      <sz val="26"/>
      <color theme="2" tint="-0.749992370372631"/>
      <name val="Calibri"/>
      <family val="2"/>
      <scheme val="minor"/>
    </font>
    <font>
      <sz val="11"/>
      <color theme="1" tint="0.249977111117893"/>
      <name val="Calibri"/>
      <family val="2"/>
      <scheme val="minor"/>
    </font>
    <font>
      <sz val="11"/>
      <color theme="1" tint="0.249977111117893"/>
      <name val="Calibri Light"/>
      <family val="2"/>
      <scheme val="major"/>
    </font>
    <font>
      <b/>
      <u/>
      <sz val="13"/>
      <color theme="1" tint="0.249977111117893"/>
      <name val="Futura MdCn BT"/>
      <family val="2"/>
    </font>
    <font>
      <b/>
      <u/>
      <sz val="11"/>
      <color theme="1" tint="0.249977111117893"/>
      <name val="Calibri Light"/>
      <family val="2"/>
      <scheme val="major"/>
    </font>
    <font>
      <sz val="12"/>
      <color theme="1" tint="0.249977111117893"/>
      <name val="Futura Bk BT"/>
      <family val="2"/>
    </font>
    <font>
      <sz val="14"/>
      <color theme="1"/>
      <name val="Futura MdCn BT"/>
      <family val="2"/>
    </font>
    <font>
      <sz val="12"/>
      <color theme="1"/>
      <name val="Futura Medium"/>
    </font>
    <font>
      <sz val="12"/>
      <color theme="0"/>
      <name val="Futura Medium"/>
    </font>
    <font>
      <sz val="12"/>
      <name val="Futura Medium"/>
    </font>
    <font>
      <sz val="12"/>
      <color rgb="FF000000"/>
      <name val="Futura Medium"/>
    </font>
    <font>
      <sz val="12"/>
      <color rgb="FF444444"/>
      <name val="Futura Medium"/>
    </font>
    <font>
      <sz val="12"/>
      <color theme="1"/>
      <name val="Calibri"/>
      <family val="2"/>
      <scheme val="minor"/>
    </font>
    <font>
      <sz val="14"/>
      <color theme="1"/>
      <name val="Calibri"/>
      <family val="2"/>
      <scheme val="minor"/>
    </font>
    <font>
      <b/>
      <sz val="14"/>
      <color theme="1"/>
      <name val="Calibri"/>
      <family val="2"/>
      <scheme val="minor"/>
    </font>
    <font>
      <sz val="12"/>
      <color rgb="FF444444"/>
      <name val="Calibri"/>
      <family val="2"/>
      <scheme val="minor"/>
    </font>
    <font>
      <sz val="11"/>
      <color rgb="FF000000"/>
      <name val="Calibri"/>
      <family val="2"/>
    </font>
    <font>
      <b/>
      <sz val="11"/>
      <color theme="0"/>
      <name val="Calibri"/>
      <family val="2"/>
      <scheme val="minor"/>
    </font>
    <font>
      <sz val="11"/>
      <color rgb="FFFF0000"/>
      <name val="Calibri"/>
      <family val="2"/>
      <scheme val="minor"/>
    </font>
    <font>
      <b/>
      <sz val="11"/>
      <color theme="1"/>
      <name val="Calibri"/>
      <family val="2"/>
      <scheme val="minor"/>
    </font>
    <font>
      <b/>
      <i/>
      <sz val="14"/>
      <color theme="1"/>
      <name val="Calibri"/>
      <family val="2"/>
      <scheme val="minor"/>
    </font>
    <font>
      <i/>
      <sz val="11"/>
      <color theme="1"/>
      <name val="Calibri"/>
      <family val="2"/>
      <scheme val="minor"/>
    </font>
    <font>
      <sz val="10"/>
      <color rgb="FF0070C0"/>
      <name val="Arial"/>
      <family val="2"/>
    </font>
    <font>
      <sz val="10"/>
      <color rgb="FF000000"/>
      <name val="Arial"/>
      <family val="2"/>
    </font>
    <font>
      <i/>
      <sz val="11"/>
      <color theme="0"/>
      <name val="Calibri"/>
      <family val="2"/>
      <scheme val="minor"/>
    </font>
    <font>
      <b/>
      <sz val="16"/>
      <color rgb="FF444444"/>
      <name val="Calibri"/>
      <family val="2"/>
      <scheme val="minor"/>
    </font>
    <font>
      <b/>
      <sz val="18"/>
      <color theme="1"/>
      <name val="Calibri"/>
      <family val="2"/>
      <scheme val="minor"/>
    </font>
    <font>
      <sz val="20"/>
      <color theme="1"/>
      <name val="Calibri"/>
      <family val="2"/>
      <scheme val="minor"/>
    </font>
    <font>
      <b/>
      <sz val="20"/>
      <color theme="1"/>
      <name val="Calibri"/>
      <family val="2"/>
      <scheme val="minor"/>
    </font>
    <font>
      <b/>
      <sz val="12"/>
      <color theme="1"/>
      <name val="Calibri"/>
      <family val="2"/>
      <scheme val="minor"/>
    </font>
    <font>
      <sz val="12"/>
      <color theme="0"/>
      <name val="Calibri"/>
      <family val="2"/>
      <scheme val="minor"/>
    </font>
    <font>
      <sz val="14"/>
      <color theme="1"/>
      <name val="Arial"/>
      <family val="2"/>
    </font>
    <font>
      <b/>
      <sz val="12"/>
      <color rgb="FF000000"/>
      <name val="Calibri"/>
      <family val="2"/>
      <scheme val="minor"/>
    </font>
    <font>
      <sz val="12"/>
      <color rgb="FF0070C0"/>
      <name val="Calibri"/>
      <family val="2"/>
      <scheme val="minor"/>
    </font>
  </fonts>
  <fills count="9">
    <fill>
      <patternFill patternType="none"/>
    </fill>
    <fill>
      <patternFill patternType="gray125"/>
    </fill>
    <fill>
      <patternFill patternType="solid">
        <fgColor rgb="FF003057"/>
        <bgColor indexed="64"/>
      </patternFill>
    </fill>
    <fill>
      <patternFill patternType="solid">
        <fgColor theme="0"/>
        <bgColor indexed="64"/>
      </patternFill>
    </fill>
    <fill>
      <patternFill patternType="solid">
        <fgColor theme="2"/>
        <bgColor indexed="64"/>
      </patternFill>
    </fill>
    <fill>
      <patternFill patternType="solid">
        <fgColor theme="1"/>
        <bgColor indexed="64"/>
      </patternFill>
    </fill>
    <fill>
      <patternFill patternType="solid">
        <fgColor theme="4" tint="0.79998168889431442"/>
        <bgColor indexed="64"/>
      </patternFill>
    </fill>
    <fill>
      <patternFill patternType="solid">
        <fgColor rgb="FFD9E1F2"/>
        <bgColor rgb="FF000000"/>
      </patternFill>
    </fill>
    <fill>
      <patternFill patternType="solid">
        <fgColor theme="4" tint="0.39997558519241921"/>
        <bgColor indexed="64"/>
      </patternFill>
    </fill>
  </fills>
  <borders count="33">
    <border>
      <left/>
      <right/>
      <top/>
      <bottom/>
      <diagonal/>
    </border>
    <border>
      <left/>
      <right style="thin">
        <color indexed="64"/>
      </right>
      <top/>
      <bottom/>
      <diagonal/>
    </border>
    <border>
      <left/>
      <right/>
      <top/>
      <bottom style="thin">
        <color theme="3" tint="-0.499984740745262"/>
      </bottom>
      <diagonal/>
    </border>
    <border>
      <left/>
      <right style="thin">
        <color theme="3" tint="-0.499984740745262"/>
      </right>
      <top/>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bottom/>
      <diagonal/>
    </border>
    <border>
      <left style="medium">
        <color indexed="64"/>
      </left>
      <right/>
      <top/>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bottom style="thin">
        <color rgb="FF000000"/>
      </bottom>
      <diagonal/>
    </border>
    <border>
      <left/>
      <right/>
      <top/>
      <bottom style="thin">
        <color indexed="64"/>
      </bottom>
      <diagonal/>
    </border>
    <border>
      <left/>
      <right/>
      <top/>
      <bottom style="double">
        <color indexed="64"/>
      </bottom>
      <diagonal/>
    </border>
    <border>
      <left style="medium">
        <color indexed="64"/>
      </left>
      <right/>
      <top style="thin">
        <color indexed="64"/>
      </top>
      <bottom/>
      <diagonal/>
    </border>
    <border>
      <left/>
      <right style="medium">
        <color indexed="64"/>
      </right>
      <top style="thin">
        <color indexed="64"/>
      </top>
      <bottom/>
      <diagonal/>
    </border>
    <border>
      <left/>
      <right style="thin">
        <color indexed="64"/>
      </right>
      <top/>
      <bottom style="double">
        <color indexed="64"/>
      </bottom>
      <diagonal/>
    </border>
    <border>
      <left/>
      <right style="thin">
        <color indexed="64"/>
      </right>
      <top/>
      <bottom style="thin">
        <color indexed="64"/>
      </bottom>
      <diagonal/>
    </border>
    <border>
      <left style="thin">
        <color indexed="64"/>
      </left>
      <right/>
      <top/>
      <bottom/>
      <diagonal/>
    </border>
    <border>
      <left style="thin">
        <color indexed="64"/>
      </left>
      <right/>
      <top/>
      <bottom style="double">
        <color indexed="64"/>
      </bottom>
      <diagonal/>
    </border>
    <border>
      <left style="thin">
        <color indexed="64"/>
      </left>
      <right/>
      <top/>
      <bottom style="thin">
        <color indexed="64"/>
      </bottom>
      <diagonal/>
    </border>
    <border>
      <left style="thin">
        <color indexed="64"/>
      </left>
      <right style="thin">
        <color indexed="64"/>
      </right>
      <top/>
      <bottom style="double">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s>
  <cellStyleXfs count="6">
    <xf numFmtId="0" fontId="0" fillId="0" borderId="0"/>
    <xf numFmtId="0" fontId="3" fillId="0" borderId="0"/>
    <xf numFmtId="0" fontId="1" fillId="0" borderId="0"/>
    <xf numFmtId="43" fontId="16" fillId="0" borderId="0" applyFont="0" applyFill="0" applyBorder="0" applyAlignment="0" applyProtection="0"/>
    <xf numFmtId="44" fontId="16" fillId="0" borderId="0" applyFont="0" applyFill="0" applyBorder="0" applyAlignment="0" applyProtection="0"/>
    <xf numFmtId="9" fontId="16" fillId="0" borderId="0" applyFont="0" applyFill="0" applyBorder="0" applyAlignment="0" applyProtection="0"/>
  </cellStyleXfs>
  <cellXfs count="332">
    <xf numFmtId="0" fontId="0" fillId="0" borderId="0" xfId="0"/>
    <xf numFmtId="0" fontId="3" fillId="2" borderId="0" xfId="1" applyFill="1" applyProtection="1">
      <protection locked="0"/>
    </xf>
    <xf numFmtId="0" fontId="2" fillId="0" borderId="0" xfId="0" applyFont="1" applyProtection="1">
      <protection locked="0"/>
    </xf>
    <xf numFmtId="0" fontId="3" fillId="0" borderId="0" xfId="1" applyProtection="1">
      <protection locked="0"/>
    </xf>
    <xf numFmtId="0" fontId="4" fillId="0" borderId="0" xfId="0" applyFont="1" applyProtection="1">
      <protection locked="0"/>
    </xf>
    <xf numFmtId="0" fontId="2" fillId="0" borderId="0" xfId="0" applyFont="1" applyAlignment="1" applyProtection="1">
      <alignment horizontal="left"/>
      <protection locked="0"/>
    </xf>
    <xf numFmtId="0" fontId="0" fillId="0" borderId="0" xfId="0" applyProtection="1">
      <protection locked="0"/>
    </xf>
    <xf numFmtId="0" fontId="5" fillId="0" borderId="0" xfId="0" applyFont="1" applyProtection="1">
      <protection locked="0"/>
    </xf>
    <xf numFmtId="0" fontId="5" fillId="0" borderId="3" xfId="0" applyFont="1" applyBorder="1" applyProtection="1">
      <protection locked="0"/>
    </xf>
    <xf numFmtId="0" fontId="5" fillId="0" borderId="1" xfId="0" applyFont="1" applyBorder="1" applyProtection="1">
      <protection locked="0"/>
    </xf>
    <xf numFmtId="0" fontId="6" fillId="0" borderId="0" xfId="0" applyFont="1" applyProtection="1">
      <protection locked="0"/>
    </xf>
    <xf numFmtId="0" fontId="7" fillId="0" borderId="0" xfId="0" applyFont="1" applyAlignment="1" applyProtection="1">
      <alignment horizontal="right"/>
      <protection locked="0"/>
    </xf>
    <xf numFmtId="0" fontId="7" fillId="0" borderId="0" xfId="0" applyFont="1" applyProtection="1">
      <protection locked="0"/>
    </xf>
    <xf numFmtId="0" fontId="7" fillId="0" borderId="1" xfId="0" applyFont="1" applyBorder="1" applyProtection="1">
      <protection locked="0"/>
    </xf>
    <xf numFmtId="0" fontId="8" fillId="0" borderId="0" xfId="0" applyFont="1" applyProtection="1">
      <protection locked="0"/>
    </xf>
    <xf numFmtId="0" fontId="8" fillId="0" borderId="1" xfId="0" applyFont="1" applyBorder="1" applyProtection="1">
      <protection locked="0"/>
    </xf>
    <xf numFmtId="0" fontId="9" fillId="0" borderId="0" xfId="0" applyFont="1" applyAlignment="1" applyProtection="1">
      <alignment horizontal="right"/>
      <protection locked="0"/>
    </xf>
    <xf numFmtId="0" fontId="9" fillId="0" borderId="0" xfId="0" applyFont="1" applyProtection="1">
      <protection locked="0"/>
    </xf>
    <xf numFmtId="0" fontId="9" fillId="0" borderId="1" xfId="0" applyFont="1" applyBorder="1" applyProtection="1">
      <protection locked="0"/>
    </xf>
    <xf numFmtId="1" fontId="9" fillId="0" borderId="0" xfId="0" applyNumberFormat="1" applyFont="1" applyProtection="1">
      <protection locked="0"/>
    </xf>
    <xf numFmtId="1" fontId="9" fillId="0" borderId="1" xfId="0" applyNumberFormat="1" applyFont="1" applyBorder="1" applyProtection="1">
      <protection locked="0"/>
    </xf>
    <xf numFmtId="0" fontId="5" fillId="2" borderId="0" xfId="0" applyFont="1" applyFill="1" applyProtection="1">
      <protection locked="0"/>
    </xf>
    <xf numFmtId="0" fontId="9" fillId="2" borderId="0" xfId="0" applyFont="1" applyFill="1" applyAlignment="1" applyProtection="1">
      <alignment horizontal="right"/>
      <protection locked="0"/>
    </xf>
    <xf numFmtId="0" fontId="9" fillId="2" borderId="0" xfId="0" applyFont="1" applyFill="1" applyProtection="1">
      <protection locked="0"/>
    </xf>
    <xf numFmtId="0" fontId="9" fillId="2" borderId="1" xfId="0" applyFont="1" applyFill="1" applyBorder="1" applyProtection="1">
      <protection locked="0"/>
    </xf>
    <xf numFmtId="0" fontId="6" fillId="2" borderId="0" xfId="0" applyFont="1" applyFill="1" applyProtection="1">
      <protection locked="0"/>
    </xf>
    <xf numFmtId="0" fontId="10" fillId="0" borderId="0" xfId="0" applyFont="1" applyProtection="1">
      <protection locked="0"/>
    </xf>
    <xf numFmtId="0" fontId="11" fillId="0" borderId="0" xfId="0" applyFont="1" applyProtection="1">
      <protection locked="0"/>
    </xf>
    <xf numFmtId="0" fontId="12" fillId="0" borderId="0" xfId="1" applyFont="1" applyProtection="1">
      <protection locked="0"/>
    </xf>
    <xf numFmtId="164" fontId="11" fillId="0" borderId="0" xfId="0" applyNumberFormat="1" applyFont="1" applyProtection="1">
      <protection locked="0"/>
    </xf>
    <xf numFmtId="0" fontId="13" fillId="0" borderId="0" xfId="0" applyFont="1" applyProtection="1">
      <protection locked="0"/>
    </xf>
    <xf numFmtId="0" fontId="12" fillId="2" borderId="0" xfId="1" applyFont="1" applyFill="1" applyProtection="1">
      <protection locked="0"/>
    </xf>
    <xf numFmtId="9" fontId="13" fillId="0" borderId="0" xfId="0" applyNumberFormat="1" applyFont="1" applyAlignment="1" applyProtection="1">
      <alignment horizontal="right" vertical="justify" indent="1"/>
      <protection locked="0"/>
    </xf>
    <xf numFmtId="0" fontId="14" fillId="0" borderId="0" xfId="0" applyFont="1" applyProtection="1">
      <protection locked="0"/>
    </xf>
    <xf numFmtId="0" fontId="11" fillId="0" borderId="0" xfId="0" applyFont="1" applyAlignment="1" applyProtection="1">
      <alignment horizontal="left"/>
      <protection locked="0"/>
    </xf>
    <xf numFmtId="0" fontId="15" fillId="0" borderId="0" xfId="0" applyFont="1" applyProtection="1">
      <protection locked="0"/>
    </xf>
    <xf numFmtId="0" fontId="15" fillId="0" borderId="0" xfId="0" applyFont="1" applyAlignment="1" applyProtection="1">
      <alignment horizontal="center"/>
      <protection locked="0"/>
    </xf>
    <xf numFmtId="0" fontId="11" fillId="2" borderId="0" xfId="0" applyFont="1" applyFill="1" applyProtection="1">
      <protection locked="0"/>
    </xf>
    <xf numFmtId="0" fontId="17" fillId="0" borderId="0" xfId="2" applyFont="1"/>
    <xf numFmtId="1" fontId="0" fillId="0" borderId="0" xfId="0" applyNumberFormat="1"/>
    <xf numFmtId="2" fontId="0" fillId="0" borderId="0" xfId="0" applyNumberFormat="1"/>
    <xf numFmtId="0" fontId="20" fillId="0" borderId="0" xfId="0" applyFont="1" applyAlignment="1">
      <alignment horizontal="right"/>
    </xf>
    <xf numFmtId="0" fontId="20" fillId="0" borderId="0" xfId="0" applyFont="1"/>
    <xf numFmtId="0" fontId="17" fillId="0" borderId="0" xfId="2" applyFont="1" applyAlignment="1">
      <alignment wrapText="1"/>
    </xf>
    <xf numFmtId="0" fontId="1" fillId="2" borderId="0" xfId="0" applyFont="1" applyFill="1" applyProtection="1">
      <protection locked="0"/>
    </xf>
    <xf numFmtId="0" fontId="1" fillId="2" borderId="1" xfId="0" applyFont="1" applyFill="1" applyBorder="1" applyProtection="1">
      <protection locked="0"/>
    </xf>
    <xf numFmtId="0" fontId="1" fillId="0" borderId="0" xfId="0" applyFont="1" applyProtection="1">
      <protection locked="0"/>
    </xf>
    <xf numFmtId="0" fontId="1" fillId="0" borderId="1" xfId="0" applyFont="1" applyBorder="1" applyProtection="1">
      <protection locked="0"/>
    </xf>
    <xf numFmtId="0" fontId="1" fillId="0" borderId="0" xfId="0" applyFont="1" applyAlignment="1" applyProtection="1">
      <alignment horizontal="left"/>
      <protection locked="0"/>
    </xf>
    <xf numFmtId="0" fontId="1" fillId="0" borderId="1" xfId="0" applyFont="1" applyBorder="1" applyAlignment="1" applyProtection="1">
      <alignment horizontal="left"/>
      <protection locked="0"/>
    </xf>
    <xf numFmtId="0" fontId="1" fillId="3" borderId="0" xfId="0" applyFont="1" applyFill="1" applyProtection="1">
      <protection locked="0"/>
    </xf>
    <xf numFmtId="0" fontId="1" fillId="3" borderId="1" xfId="0" applyFont="1" applyFill="1" applyBorder="1" applyProtection="1">
      <protection locked="0"/>
    </xf>
    <xf numFmtId="0" fontId="1" fillId="0" borderId="2" xfId="0" applyFont="1" applyBorder="1" applyProtection="1">
      <protection locked="0"/>
    </xf>
    <xf numFmtId="0" fontId="24" fillId="0" borderId="0" xfId="0" applyFont="1"/>
    <xf numFmtId="0" fontId="21" fillId="5" borderId="0" xfId="0" applyFont="1" applyFill="1" applyAlignment="1">
      <alignment horizontal="center"/>
    </xf>
    <xf numFmtId="0" fontId="25" fillId="0" borderId="0" xfId="0" applyFont="1"/>
    <xf numFmtId="0" fontId="23" fillId="0" borderId="0" xfId="0" applyFont="1"/>
    <xf numFmtId="165" fontId="26" fillId="6" borderId="0" xfId="4" applyNumberFormat="1" applyFont="1" applyFill="1"/>
    <xf numFmtId="3" fontId="26" fillId="6" borderId="15" xfId="0" applyNumberFormat="1" applyFont="1" applyFill="1" applyBorder="1"/>
    <xf numFmtId="3" fontId="23" fillId="0" borderId="0" xfId="0" applyNumberFormat="1" applyFont="1"/>
    <xf numFmtId="3" fontId="26" fillId="6" borderId="0" xfId="0" applyNumberFormat="1" applyFont="1" applyFill="1"/>
    <xf numFmtId="3" fontId="27" fillId="0" borderId="0" xfId="0" applyNumberFormat="1" applyFont="1"/>
    <xf numFmtId="3" fontId="26" fillId="6" borderId="16" xfId="0" applyNumberFormat="1" applyFont="1" applyFill="1" applyBorder="1"/>
    <xf numFmtId="37" fontId="26" fillId="6" borderId="0" xfId="0" applyNumberFormat="1" applyFont="1" applyFill="1"/>
    <xf numFmtId="37" fontId="26" fillId="6" borderId="15" xfId="0" applyNumberFormat="1" applyFont="1" applyFill="1" applyBorder="1"/>
    <xf numFmtId="37" fontId="23" fillId="0" borderId="0" xfId="0" applyNumberFormat="1" applyFont="1"/>
    <xf numFmtId="37" fontId="0" fillId="0" borderId="0" xfId="0" applyNumberFormat="1"/>
    <xf numFmtId="37" fontId="23" fillId="6" borderId="0" xfId="0" applyNumberFormat="1" applyFont="1" applyFill="1"/>
    <xf numFmtId="165" fontId="23" fillId="0" borderId="17" xfId="4" applyNumberFormat="1" applyFont="1" applyBorder="1"/>
    <xf numFmtId="37" fontId="26" fillId="6" borderId="16" xfId="0" applyNumberFormat="1" applyFont="1" applyFill="1" applyBorder="1"/>
    <xf numFmtId="3" fontId="0" fillId="0" borderId="0" xfId="0" applyNumberFormat="1"/>
    <xf numFmtId="0" fontId="22" fillId="0" borderId="0" xfId="0" applyFont="1"/>
    <xf numFmtId="43" fontId="0" fillId="0" borderId="0" xfId="3" applyFont="1"/>
    <xf numFmtId="43" fontId="0" fillId="0" borderId="0" xfId="0" applyNumberFormat="1"/>
    <xf numFmtId="0" fontId="19" fillId="0" borderId="0" xfId="0" applyFont="1" applyAlignment="1" applyProtection="1">
      <alignment horizontal="left" vertical="center"/>
      <protection locked="0"/>
    </xf>
    <xf numFmtId="0" fontId="0" fillId="6" borderId="0" xfId="0" applyFill="1" applyProtection="1">
      <protection locked="0"/>
    </xf>
    <xf numFmtId="0" fontId="23" fillId="6" borderId="18" xfId="0" applyFont="1" applyFill="1" applyBorder="1"/>
    <xf numFmtId="0" fontId="0" fillId="6" borderId="19" xfId="0" applyFill="1" applyBorder="1"/>
    <xf numFmtId="0" fontId="23" fillId="6" borderId="8" xfId="0" applyFont="1" applyFill="1" applyBorder="1"/>
    <xf numFmtId="0" fontId="0" fillId="6" borderId="7" xfId="0" applyFill="1" applyBorder="1"/>
    <xf numFmtId="10" fontId="0" fillId="6" borderId="7" xfId="5" applyNumberFormat="1" applyFont="1" applyFill="1" applyBorder="1"/>
    <xf numFmtId="0" fontId="23" fillId="6" borderId="6" xfId="0" applyFont="1" applyFill="1" applyBorder="1"/>
    <xf numFmtId="10" fontId="0" fillId="6" borderId="4" xfId="5" applyNumberFormat="1" applyFont="1" applyFill="1" applyBorder="1"/>
    <xf numFmtId="0" fontId="18" fillId="4" borderId="11" xfId="0" applyFont="1" applyFill="1" applyBorder="1"/>
    <xf numFmtId="0" fontId="0" fillId="4" borderId="9" xfId="0" applyFill="1" applyBorder="1"/>
    <xf numFmtId="0" fontId="0" fillId="4" borderId="8" xfId="0" applyFill="1" applyBorder="1"/>
    <xf numFmtId="0" fontId="0" fillId="4" borderId="7" xfId="0" applyFill="1" applyBorder="1"/>
    <xf numFmtId="0" fontId="18" fillId="4" borderId="13" xfId="0" applyFont="1" applyFill="1" applyBorder="1"/>
    <xf numFmtId="0" fontId="0" fillId="4" borderId="14" xfId="0" applyFill="1" applyBorder="1"/>
    <xf numFmtId="0" fontId="0" fillId="4" borderId="12" xfId="0" applyFill="1" applyBorder="1"/>
    <xf numFmtId="0" fontId="16" fillId="0" borderId="0" xfId="0" applyFont="1"/>
    <xf numFmtId="165" fontId="19" fillId="0" borderId="0" xfId="0" applyNumberFormat="1" applyFont="1" applyAlignment="1" applyProtection="1">
      <alignment horizontal="left" vertical="center"/>
      <protection locked="0"/>
    </xf>
    <xf numFmtId="9" fontId="19" fillId="0" borderId="0" xfId="5" applyFont="1" applyAlignment="1" applyProtection="1">
      <alignment horizontal="left" vertical="center"/>
      <protection locked="0"/>
    </xf>
    <xf numFmtId="2" fontId="19" fillId="0" borderId="0" xfId="0" applyNumberFormat="1" applyFont="1" applyAlignment="1" applyProtection="1">
      <alignment horizontal="left" vertical="center"/>
      <protection locked="0"/>
    </xf>
    <xf numFmtId="3" fontId="19" fillId="0" borderId="0" xfId="0" applyNumberFormat="1" applyFont="1" applyAlignment="1" applyProtection="1">
      <alignment horizontal="left" vertical="center"/>
      <protection locked="0"/>
    </xf>
    <xf numFmtId="166" fontId="0" fillId="0" borderId="0" xfId="0" applyNumberFormat="1"/>
    <xf numFmtId="0" fontId="1" fillId="6" borderId="0" xfId="0" applyFont="1" applyFill="1" applyProtection="1">
      <protection locked="0"/>
    </xf>
    <xf numFmtId="0" fontId="23" fillId="6" borderId="0" xfId="0" applyFont="1" applyFill="1" applyProtection="1">
      <protection locked="0"/>
    </xf>
    <xf numFmtId="0" fontId="33" fillId="6" borderId="0" xfId="0" applyFont="1" applyFill="1" applyProtection="1">
      <protection locked="0"/>
    </xf>
    <xf numFmtId="165" fontId="0" fillId="6" borderId="0" xfId="0" applyNumberFormat="1" applyFill="1" applyProtection="1">
      <protection locked="0"/>
    </xf>
    <xf numFmtId="10" fontId="0" fillId="6" borderId="0" xfId="0" applyNumberFormat="1" applyFill="1" applyProtection="1">
      <protection locked="0"/>
    </xf>
    <xf numFmtId="0" fontId="35" fillId="0" borderId="0" xfId="0" applyFont="1"/>
    <xf numFmtId="9" fontId="11" fillId="0" borderId="0" xfId="0" applyNumberFormat="1" applyFont="1" applyProtection="1">
      <protection locked="0"/>
    </xf>
    <xf numFmtId="0" fontId="18" fillId="0" borderId="0" xfId="2" applyFont="1"/>
    <xf numFmtId="0" fontId="0" fillId="0" borderId="0" xfId="0" quotePrefix="1"/>
    <xf numFmtId="9" fontId="0" fillId="0" borderId="0" xfId="0" applyNumberFormat="1"/>
    <xf numFmtId="10" fontId="0" fillId="0" borderId="0" xfId="0" applyNumberFormat="1"/>
    <xf numFmtId="10" fontId="0" fillId="6" borderId="0" xfId="5" applyNumberFormat="1" applyFont="1" applyFill="1" applyProtection="1">
      <protection locked="0"/>
    </xf>
    <xf numFmtId="10" fontId="17" fillId="0" borderId="0" xfId="2" applyNumberFormat="1" applyFont="1"/>
    <xf numFmtId="2" fontId="1" fillId="6" borderId="0" xfId="0" applyNumberFormat="1" applyFont="1" applyFill="1" applyProtection="1">
      <protection locked="0"/>
    </xf>
    <xf numFmtId="0" fontId="1" fillId="7" borderId="0" xfId="0" applyFont="1" applyFill="1" applyProtection="1">
      <protection locked="0"/>
    </xf>
    <xf numFmtId="10" fontId="1" fillId="6" borderId="0" xfId="5" applyNumberFormat="1" applyFont="1" applyFill="1" applyProtection="1">
      <protection locked="0"/>
    </xf>
    <xf numFmtId="10" fontId="1" fillId="6" borderId="0" xfId="0" applyNumberFormat="1" applyFont="1" applyFill="1" applyProtection="1">
      <protection locked="0"/>
    </xf>
    <xf numFmtId="0" fontId="1" fillId="6" borderId="16" xfId="0" applyFont="1" applyFill="1" applyBorder="1" applyProtection="1">
      <protection locked="0"/>
    </xf>
    <xf numFmtId="0" fontId="1" fillId="6" borderId="17" xfId="0" applyFont="1" applyFill="1" applyBorder="1" applyProtection="1">
      <protection locked="0"/>
    </xf>
    <xf numFmtId="0" fontId="1" fillId="6" borderId="1" xfId="0" applyFont="1" applyFill="1" applyBorder="1" applyProtection="1">
      <protection locked="0"/>
    </xf>
    <xf numFmtId="0" fontId="1" fillId="7" borderId="1" xfId="0" applyFont="1" applyFill="1" applyBorder="1" applyProtection="1">
      <protection locked="0"/>
    </xf>
    <xf numFmtId="0" fontId="1" fillId="6" borderId="22" xfId="0" applyFont="1" applyFill="1" applyBorder="1" applyProtection="1">
      <protection locked="0"/>
    </xf>
    <xf numFmtId="0" fontId="1" fillId="7" borderId="22" xfId="0" applyFont="1" applyFill="1" applyBorder="1" applyProtection="1">
      <protection locked="0"/>
    </xf>
    <xf numFmtId="165" fontId="1" fillId="6" borderId="1" xfId="0" applyNumberFormat="1" applyFont="1" applyFill="1" applyBorder="1" applyProtection="1">
      <protection locked="0"/>
    </xf>
    <xf numFmtId="0" fontId="1" fillId="6" borderId="26" xfId="0" applyFont="1" applyFill="1" applyBorder="1" applyProtection="1">
      <protection locked="0"/>
    </xf>
    <xf numFmtId="0" fontId="1" fillId="6" borderId="24" xfId="0" applyFont="1" applyFill="1" applyBorder="1" applyProtection="1">
      <protection locked="0"/>
    </xf>
    <xf numFmtId="0" fontId="1" fillId="6" borderId="23" xfId="0" applyFont="1" applyFill="1" applyBorder="1" applyProtection="1">
      <protection locked="0"/>
    </xf>
    <xf numFmtId="0" fontId="23" fillId="6" borderId="0" xfId="0" applyFont="1" applyFill="1" applyAlignment="1" applyProtection="1">
      <alignment horizontal="center"/>
      <protection locked="0"/>
    </xf>
    <xf numFmtId="0" fontId="18" fillId="6" borderId="0" xfId="0" applyFont="1" applyFill="1" applyProtection="1">
      <protection locked="0"/>
    </xf>
    <xf numFmtId="0" fontId="1" fillId="8" borderId="26" xfId="0" applyFont="1" applyFill="1" applyBorder="1" applyProtection="1">
      <protection locked="0"/>
    </xf>
    <xf numFmtId="0" fontId="1" fillId="8" borderId="25" xfId="0" applyFont="1" applyFill="1" applyBorder="1" applyProtection="1">
      <protection locked="0"/>
    </xf>
    <xf numFmtId="0" fontId="33" fillId="6" borderId="0" xfId="0" applyFont="1" applyFill="1" applyAlignment="1" applyProtection="1">
      <alignment horizontal="center"/>
      <protection locked="0"/>
    </xf>
    <xf numFmtId="0" fontId="17" fillId="8" borderId="26" xfId="2" applyFont="1" applyFill="1" applyBorder="1"/>
    <xf numFmtId="0" fontId="17" fillId="8" borderId="25" xfId="2" applyFont="1" applyFill="1" applyBorder="1"/>
    <xf numFmtId="165" fontId="1" fillId="6" borderId="26" xfId="0" applyNumberFormat="1" applyFont="1" applyFill="1" applyBorder="1" applyProtection="1">
      <protection locked="0"/>
    </xf>
    <xf numFmtId="3" fontId="1" fillId="6" borderId="26" xfId="0" applyNumberFormat="1" applyFont="1" applyFill="1" applyBorder="1" applyProtection="1">
      <protection locked="0"/>
    </xf>
    <xf numFmtId="37" fontId="1" fillId="6" borderId="26" xfId="0" applyNumberFormat="1" applyFont="1" applyFill="1" applyBorder="1" applyProtection="1">
      <protection locked="0"/>
    </xf>
    <xf numFmtId="165" fontId="1" fillId="6" borderId="25" xfId="0" applyNumberFormat="1" applyFont="1" applyFill="1" applyBorder="1" applyProtection="1">
      <protection locked="0"/>
    </xf>
    <xf numFmtId="0" fontId="23" fillId="6" borderId="1" xfId="0" applyFont="1" applyFill="1" applyBorder="1" applyAlignment="1" applyProtection="1">
      <alignment horizontal="center"/>
      <protection locked="0"/>
    </xf>
    <xf numFmtId="10" fontId="1" fillId="7" borderId="1" xfId="0" applyNumberFormat="1" applyFont="1" applyFill="1" applyBorder="1" applyProtection="1">
      <protection locked="0"/>
    </xf>
    <xf numFmtId="0" fontId="0" fillId="6" borderId="1" xfId="0" applyFill="1" applyBorder="1" applyProtection="1">
      <protection locked="0"/>
    </xf>
    <xf numFmtId="10" fontId="0" fillId="6" borderId="1" xfId="5" applyNumberFormat="1" applyFont="1" applyFill="1" applyBorder="1" applyProtection="1">
      <protection locked="0"/>
    </xf>
    <xf numFmtId="2" fontId="1" fillId="6" borderId="1" xfId="0" applyNumberFormat="1" applyFont="1" applyFill="1" applyBorder="1" applyProtection="1">
      <protection locked="0"/>
    </xf>
    <xf numFmtId="0" fontId="0" fillId="8" borderId="26" xfId="0" applyFill="1" applyBorder="1" applyProtection="1">
      <protection locked="0"/>
    </xf>
    <xf numFmtId="0" fontId="33" fillId="6" borderId="26" xfId="0" applyFont="1" applyFill="1" applyBorder="1" applyAlignment="1" applyProtection="1">
      <alignment horizontal="center"/>
      <protection locked="0"/>
    </xf>
    <xf numFmtId="0" fontId="0" fillId="6" borderId="26" xfId="0" applyFill="1" applyBorder="1" applyProtection="1">
      <protection locked="0"/>
    </xf>
    <xf numFmtId="10" fontId="0" fillId="0" borderId="0" xfId="0" applyNumberFormat="1" applyProtection="1">
      <protection locked="0"/>
    </xf>
    <xf numFmtId="9" fontId="0" fillId="0" borderId="0" xfId="5" applyFont="1" applyFill="1" applyBorder="1" applyProtection="1">
      <protection locked="0"/>
    </xf>
    <xf numFmtId="0" fontId="0" fillId="8" borderId="25" xfId="0" applyFill="1" applyBorder="1" applyProtection="1">
      <protection locked="0"/>
    </xf>
    <xf numFmtId="10" fontId="0" fillId="6" borderId="17" xfId="0" applyNumberFormat="1" applyFill="1" applyBorder="1" applyProtection="1">
      <protection locked="0"/>
    </xf>
    <xf numFmtId="0" fontId="23" fillId="6" borderId="26" xfId="0" applyFont="1" applyFill="1" applyBorder="1" applyAlignment="1" applyProtection="1">
      <alignment horizontal="center"/>
      <protection locked="0"/>
    </xf>
    <xf numFmtId="2" fontId="1" fillId="6" borderId="17" xfId="0" applyNumberFormat="1" applyFont="1" applyFill="1" applyBorder="1" applyProtection="1">
      <protection locked="0"/>
    </xf>
    <xf numFmtId="44" fontId="1" fillId="6" borderId="20" xfId="0" applyNumberFormat="1" applyFont="1" applyFill="1" applyBorder="1" applyProtection="1">
      <protection locked="0"/>
    </xf>
    <xf numFmtId="0" fontId="23" fillId="6" borderId="28" xfId="0" applyFont="1" applyFill="1" applyBorder="1" applyProtection="1">
      <protection locked="0"/>
    </xf>
    <xf numFmtId="0" fontId="23" fillId="6" borderId="29" xfId="0" applyFont="1" applyFill="1" applyBorder="1" applyProtection="1">
      <protection locked="0"/>
    </xf>
    <xf numFmtId="0" fontId="23" fillId="6" borderId="22" xfId="0" applyFont="1" applyFill="1" applyBorder="1" applyProtection="1">
      <protection locked="0"/>
    </xf>
    <xf numFmtId="0" fontId="23" fillId="6" borderId="1" xfId="0" applyFont="1" applyFill="1" applyBorder="1" applyAlignment="1" applyProtection="1">
      <alignment horizontal="right"/>
      <protection locked="0"/>
    </xf>
    <xf numFmtId="0" fontId="1" fillId="6" borderId="30" xfId="0" applyFont="1" applyFill="1" applyBorder="1" applyProtection="1">
      <protection locked="0"/>
    </xf>
    <xf numFmtId="0" fontId="36" fillId="7" borderId="30" xfId="0" applyFont="1" applyFill="1" applyBorder="1" applyAlignment="1" applyProtection="1">
      <alignment horizontal="center"/>
      <protection locked="0"/>
    </xf>
    <xf numFmtId="0" fontId="23" fillId="6" borderId="30" xfId="0" applyFont="1" applyFill="1" applyBorder="1" applyProtection="1">
      <protection locked="0"/>
    </xf>
    <xf numFmtId="0" fontId="0" fillId="6" borderId="16" xfId="0" applyFill="1" applyBorder="1" applyProtection="1">
      <protection locked="0"/>
    </xf>
    <xf numFmtId="10" fontId="1" fillId="6" borderId="16" xfId="0" applyNumberFormat="1" applyFont="1" applyFill="1" applyBorder="1" applyProtection="1">
      <protection locked="0"/>
    </xf>
    <xf numFmtId="0" fontId="0" fillId="6" borderId="21" xfId="0" applyFill="1" applyBorder="1" applyProtection="1">
      <protection locked="0"/>
    </xf>
    <xf numFmtId="165" fontId="1" fillId="6" borderId="24" xfId="0" applyNumberFormat="1" applyFont="1" applyFill="1" applyBorder="1" applyProtection="1">
      <protection locked="0"/>
    </xf>
    <xf numFmtId="3" fontId="1" fillId="6" borderId="24" xfId="0" applyNumberFormat="1" applyFont="1" applyFill="1" applyBorder="1" applyProtection="1">
      <protection locked="0"/>
    </xf>
    <xf numFmtId="37" fontId="1" fillId="6" borderId="24" xfId="0" applyNumberFormat="1" applyFont="1" applyFill="1" applyBorder="1" applyProtection="1">
      <protection locked="0"/>
    </xf>
    <xf numFmtId="10" fontId="0" fillId="6" borderId="16" xfId="0" applyNumberFormat="1" applyFill="1" applyBorder="1" applyProtection="1">
      <protection locked="0"/>
    </xf>
    <xf numFmtId="0" fontId="0" fillId="8" borderId="22" xfId="0" applyFill="1" applyBorder="1" applyProtection="1">
      <protection locked="0"/>
    </xf>
    <xf numFmtId="165" fontId="37" fillId="6" borderId="26" xfId="0" applyNumberFormat="1" applyFont="1" applyFill="1" applyBorder="1" applyProtection="1">
      <protection locked="0"/>
    </xf>
    <xf numFmtId="0" fontId="37" fillId="6" borderId="26" xfId="0" applyFont="1" applyFill="1" applyBorder="1" applyProtection="1">
      <protection locked="0"/>
    </xf>
    <xf numFmtId="165" fontId="37" fillId="6" borderId="27" xfId="0" applyNumberFormat="1" applyFont="1" applyFill="1" applyBorder="1" applyProtection="1">
      <protection locked="0"/>
    </xf>
    <xf numFmtId="37" fontId="37" fillId="6" borderId="26" xfId="0" applyNumberFormat="1" applyFont="1" applyFill="1" applyBorder="1" applyProtection="1">
      <protection locked="0"/>
    </xf>
    <xf numFmtId="37" fontId="37" fillId="6" borderId="27" xfId="0" applyNumberFormat="1" applyFont="1" applyFill="1" applyBorder="1" applyProtection="1">
      <protection locked="0"/>
    </xf>
    <xf numFmtId="37" fontId="37" fillId="7" borderId="26" xfId="0" applyNumberFormat="1" applyFont="1" applyFill="1" applyBorder="1" applyProtection="1">
      <protection locked="0"/>
    </xf>
    <xf numFmtId="37" fontId="37" fillId="7" borderId="27" xfId="0" applyNumberFormat="1" applyFont="1" applyFill="1" applyBorder="1" applyProtection="1">
      <protection locked="0"/>
    </xf>
    <xf numFmtId="37" fontId="33" fillId="6" borderId="25" xfId="0" applyNumberFormat="1" applyFont="1" applyFill="1" applyBorder="1" applyProtection="1">
      <protection locked="0"/>
    </xf>
    <xf numFmtId="37" fontId="33" fillId="6" borderId="26" xfId="0" applyNumberFormat="1" applyFont="1" applyFill="1" applyBorder="1" applyProtection="1">
      <protection locked="0"/>
    </xf>
    <xf numFmtId="165" fontId="33" fillId="6" borderId="26" xfId="0" applyNumberFormat="1" applyFont="1" applyFill="1" applyBorder="1" applyProtection="1">
      <protection locked="0"/>
    </xf>
    <xf numFmtId="10" fontId="0" fillId="6" borderId="16" xfId="5" applyNumberFormat="1" applyFont="1" applyFill="1" applyBorder="1" applyProtection="1">
      <protection locked="0"/>
    </xf>
    <xf numFmtId="10" fontId="0" fillId="6" borderId="17" xfId="5" applyNumberFormat="1" applyFont="1" applyFill="1" applyBorder="1" applyProtection="1">
      <protection locked="0"/>
    </xf>
    <xf numFmtId="10" fontId="11" fillId="0" borderId="0" xfId="0" applyNumberFormat="1" applyFont="1" applyProtection="1">
      <protection locked="0"/>
    </xf>
    <xf numFmtId="10" fontId="11" fillId="0" borderId="0" xfId="0" applyNumberFormat="1" applyFont="1" applyAlignment="1" applyProtection="1">
      <alignment horizontal="left"/>
      <protection locked="0"/>
    </xf>
    <xf numFmtId="10" fontId="19" fillId="0" borderId="0" xfId="0" applyNumberFormat="1" applyFont="1" applyAlignment="1" applyProtection="1">
      <alignment horizontal="left" vertical="center"/>
      <protection locked="0"/>
    </xf>
    <xf numFmtId="10" fontId="14" fillId="0" borderId="0" xfId="0" applyNumberFormat="1" applyFont="1" applyProtection="1">
      <protection locked="0"/>
    </xf>
    <xf numFmtId="10" fontId="33" fillId="6" borderId="0" xfId="0" applyNumberFormat="1" applyFont="1" applyFill="1" applyProtection="1">
      <protection locked="0"/>
    </xf>
    <xf numFmtId="10" fontId="33" fillId="6" borderId="1" xfId="0" applyNumberFormat="1" applyFont="1" applyFill="1" applyBorder="1" applyProtection="1">
      <protection locked="0"/>
    </xf>
    <xf numFmtId="10" fontId="17" fillId="8" borderId="0" xfId="2" applyNumberFormat="1" applyFont="1" applyFill="1"/>
    <xf numFmtId="10" fontId="33" fillId="6" borderId="22" xfId="0" applyNumberFormat="1" applyFont="1" applyFill="1" applyBorder="1" applyProtection="1">
      <protection locked="0"/>
    </xf>
    <xf numFmtId="10" fontId="33" fillId="6" borderId="0" xfId="0" applyNumberFormat="1" applyFont="1" applyFill="1" applyAlignment="1" applyProtection="1">
      <alignment horizontal="center"/>
      <protection locked="0"/>
    </xf>
    <xf numFmtId="10" fontId="33" fillId="6" borderId="1" xfId="0" applyNumberFormat="1" applyFont="1" applyFill="1" applyBorder="1" applyAlignment="1" applyProtection="1">
      <alignment horizontal="center"/>
      <protection locked="0"/>
    </xf>
    <xf numFmtId="10" fontId="17" fillId="8" borderId="26" xfId="2" applyNumberFormat="1" applyFont="1" applyFill="1" applyBorder="1"/>
    <xf numFmtId="10" fontId="1" fillId="6" borderId="22" xfId="0" applyNumberFormat="1" applyFont="1" applyFill="1" applyBorder="1" applyProtection="1">
      <protection locked="0"/>
    </xf>
    <xf numFmtId="10" fontId="1" fillId="6" borderId="0" xfId="5" applyNumberFormat="1" applyFont="1" applyFill="1" applyBorder="1" applyProtection="1">
      <protection locked="0"/>
    </xf>
    <xf numFmtId="10" fontId="1" fillId="6" borderId="1" xfId="5" applyNumberFormat="1" applyFont="1" applyFill="1" applyBorder="1" applyProtection="1">
      <protection locked="0"/>
    </xf>
    <xf numFmtId="10" fontId="1" fillId="6" borderId="22" xfId="5" applyNumberFormat="1" applyFont="1" applyFill="1" applyBorder="1" applyProtection="1">
      <protection locked="0"/>
    </xf>
    <xf numFmtId="10" fontId="1" fillId="6" borderId="16" xfId="5" applyNumberFormat="1" applyFont="1" applyFill="1" applyBorder="1" applyProtection="1">
      <protection locked="0"/>
    </xf>
    <xf numFmtId="10" fontId="1" fillId="7" borderId="22" xfId="0" applyNumberFormat="1" applyFont="1" applyFill="1" applyBorder="1" applyProtection="1">
      <protection locked="0"/>
    </xf>
    <xf numFmtId="10" fontId="1" fillId="6" borderId="17" xfId="5" applyNumberFormat="1" applyFont="1" applyFill="1" applyBorder="1" applyProtection="1">
      <protection locked="0"/>
    </xf>
    <xf numFmtId="10" fontId="1" fillId="6" borderId="20" xfId="5" applyNumberFormat="1" applyFont="1" applyFill="1" applyBorder="1" applyProtection="1">
      <protection locked="0"/>
    </xf>
    <xf numFmtId="10" fontId="17" fillId="8" borderId="23" xfId="2" applyNumberFormat="1" applyFont="1" applyFill="1" applyBorder="1"/>
    <xf numFmtId="10" fontId="1" fillId="6" borderId="23" xfId="5" applyNumberFormat="1" applyFont="1" applyFill="1" applyBorder="1" applyProtection="1">
      <protection locked="0"/>
    </xf>
    <xf numFmtId="10" fontId="17" fillId="0" borderId="0" xfId="2" applyNumberFormat="1" applyFont="1" applyAlignment="1">
      <alignment wrapText="1"/>
    </xf>
    <xf numFmtId="10" fontId="17" fillId="8" borderId="25" xfId="2" applyNumberFormat="1" applyFont="1" applyFill="1" applyBorder="1"/>
    <xf numFmtId="10" fontId="0" fillId="0" borderId="0" xfId="5" applyNumberFormat="1" applyFont="1" applyFill="1" applyBorder="1" applyProtection="1">
      <protection locked="0"/>
    </xf>
    <xf numFmtId="10" fontId="15" fillId="0" borderId="0" xfId="0" applyNumberFormat="1" applyFont="1" applyAlignment="1" applyProtection="1">
      <alignment horizontal="center"/>
      <protection locked="0"/>
    </xf>
    <xf numFmtId="10" fontId="9" fillId="2" borderId="0" xfId="0" applyNumberFormat="1" applyFont="1" applyFill="1" applyProtection="1">
      <protection locked="0"/>
    </xf>
    <xf numFmtId="10" fontId="1" fillId="6" borderId="1" xfId="0" applyNumberFormat="1" applyFont="1" applyFill="1" applyBorder="1" applyProtection="1">
      <protection locked="0"/>
    </xf>
    <xf numFmtId="10" fontId="0" fillId="6" borderId="21" xfId="0" applyNumberFormat="1" applyFill="1" applyBorder="1" applyProtection="1">
      <protection locked="0"/>
    </xf>
    <xf numFmtId="10" fontId="11" fillId="0" borderId="0" xfId="5" applyNumberFormat="1" applyFont="1" applyProtection="1">
      <protection locked="0"/>
    </xf>
    <xf numFmtId="10" fontId="11" fillId="0" borderId="0" xfId="5" applyNumberFormat="1" applyFont="1" applyAlignment="1" applyProtection="1">
      <alignment horizontal="left"/>
      <protection locked="0"/>
    </xf>
    <xf numFmtId="10" fontId="17" fillId="0" borderId="0" xfId="5" applyNumberFormat="1" applyFont="1"/>
    <xf numFmtId="10" fontId="0" fillId="0" borderId="0" xfId="5" applyNumberFormat="1" applyFont="1"/>
    <xf numFmtId="10" fontId="33" fillId="6" borderId="1" xfId="5" applyNumberFormat="1" applyFont="1" applyFill="1" applyBorder="1" applyAlignment="1" applyProtection="1">
      <alignment horizontal="center"/>
      <protection locked="0"/>
    </xf>
    <xf numFmtId="10" fontId="1" fillId="6" borderId="21" xfId="5" applyNumberFormat="1" applyFont="1" applyFill="1" applyBorder="1" applyProtection="1">
      <protection locked="0"/>
    </xf>
    <xf numFmtId="10" fontId="17" fillId="0" borderId="0" xfId="5" applyNumberFormat="1" applyFont="1" applyAlignment="1">
      <alignment wrapText="1"/>
    </xf>
    <xf numFmtId="10" fontId="0" fillId="6" borderId="20" xfId="5" applyNumberFormat="1" applyFont="1" applyFill="1" applyBorder="1" applyProtection="1">
      <protection locked="0"/>
    </xf>
    <xf numFmtId="10" fontId="9" fillId="2" borderId="1" xfId="5" applyNumberFormat="1" applyFont="1" applyFill="1" applyBorder="1" applyProtection="1">
      <protection locked="0"/>
    </xf>
    <xf numFmtId="165" fontId="33" fillId="6" borderId="23" xfId="0" applyNumberFormat="1" applyFont="1" applyFill="1" applyBorder="1" applyProtection="1">
      <protection locked="0"/>
    </xf>
    <xf numFmtId="0" fontId="33" fillId="6" borderId="28" xfId="0" applyFont="1" applyFill="1" applyBorder="1" applyProtection="1">
      <protection locked="0"/>
    </xf>
    <xf numFmtId="0" fontId="0" fillId="6" borderId="30" xfId="0" applyFill="1" applyBorder="1" applyProtection="1">
      <protection locked="0"/>
    </xf>
    <xf numFmtId="165" fontId="0" fillId="6" borderId="29" xfId="4" applyNumberFormat="1" applyFont="1" applyFill="1" applyBorder="1" applyProtection="1">
      <protection locked="0"/>
    </xf>
    <xf numFmtId="0" fontId="33" fillId="6" borderId="24" xfId="0" applyFont="1" applyFill="1" applyBorder="1" applyProtection="1">
      <protection locked="0"/>
    </xf>
    <xf numFmtId="165" fontId="0" fillId="6" borderId="21" xfId="0" applyNumberFormat="1" applyFill="1" applyBorder="1" applyProtection="1">
      <protection locked="0"/>
    </xf>
    <xf numFmtId="0" fontId="1" fillId="6" borderId="0" xfId="0" applyFont="1" applyFill="1"/>
    <xf numFmtId="2" fontId="0" fillId="6" borderId="1" xfId="0" applyNumberFormat="1" applyFill="1" applyBorder="1" applyProtection="1">
      <protection locked="0"/>
    </xf>
    <xf numFmtId="0" fontId="36" fillId="7" borderId="0" xfId="0" applyFont="1" applyFill="1" applyAlignment="1" applyProtection="1">
      <alignment horizontal="center"/>
      <protection locked="0"/>
    </xf>
    <xf numFmtId="0" fontId="23" fillId="6" borderId="30" xfId="0" applyFont="1" applyFill="1" applyBorder="1" applyAlignment="1" applyProtection="1">
      <alignment horizontal="center"/>
      <protection locked="0"/>
    </xf>
    <xf numFmtId="0" fontId="23" fillId="6" borderId="29" xfId="0" applyFont="1" applyFill="1" applyBorder="1" applyAlignment="1" applyProtection="1">
      <alignment horizontal="center"/>
      <protection locked="0"/>
    </xf>
    <xf numFmtId="2" fontId="0" fillId="6" borderId="0" xfId="5" applyNumberFormat="1" applyFont="1" applyFill="1" applyProtection="1">
      <protection locked="0"/>
    </xf>
    <xf numFmtId="165" fontId="0" fillId="6" borderId="1" xfId="0" applyNumberFormat="1" applyFill="1" applyBorder="1" applyProtection="1">
      <protection locked="0"/>
    </xf>
    <xf numFmtId="2" fontId="0" fillId="6" borderId="1" xfId="5" applyNumberFormat="1" applyFont="1" applyFill="1" applyBorder="1" applyProtection="1">
      <protection locked="0"/>
    </xf>
    <xf numFmtId="0" fontId="34" fillId="0" borderId="0" xfId="0" applyFont="1" applyAlignment="1">
      <alignment shrinkToFit="1"/>
    </xf>
    <xf numFmtId="9" fontId="34" fillId="0" borderId="0" xfId="5" applyFont="1" applyFill="1" applyProtection="1">
      <protection locked="0"/>
    </xf>
    <xf numFmtId="2" fontId="0" fillId="6" borderId="0" xfId="5" applyNumberFormat="1" applyFont="1" applyFill="1" applyBorder="1" applyProtection="1">
      <protection locked="0"/>
    </xf>
    <xf numFmtId="0" fontId="1" fillId="6" borderId="31" xfId="0" applyFont="1" applyFill="1" applyBorder="1" applyProtection="1">
      <protection locked="0"/>
    </xf>
    <xf numFmtId="0" fontId="0" fillId="6" borderId="32" xfId="0" applyFill="1" applyBorder="1" applyProtection="1">
      <protection locked="0"/>
    </xf>
    <xf numFmtId="1" fontId="0" fillId="0" borderId="0" xfId="0" applyNumberFormat="1" applyAlignment="1">
      <alignment horizontal="right"/>
    </xf>
    <xf numFmtId="1" fontId="11" fillId="0" borderId="0" xfId="0" applyNumberFormat="1" applyFont="1" applyAlignment="1" applyProtection="1">
      <alignment horizontal="right"/>
      <protection locked="0"/>
    </xf>
    <xf numFmtId="165" fontId="0" fillId="0" borderId="0" xfId="0" applyNumberFormat="1"/>
    <xf numFmtId="44" fontId="0" fillId="0" borderId="0" xfId="0" applyNumberFormat="1"/>
    <xf numFmtId="9" fontId="0" fillId="0" borderId="0" xfId="0" applyNumberFormat="1" applyProtection="1">
      <protection locked="0"/>
    </xf>
    <xf numFmtId="165" fontId="17" fillId="0" borderId="0" xfId="2" applyNumberFormat="1" applyFont="1"/>
    <xf numFmtId="44" fontId="17" fillId="0" borderId="0" xfId="2" applyNumberFormat="1" applyFont="1"/>
    <xf numFmtId="3" fontId="17" fillId="0" borderId="0" xfId="2" applyNumberFormat="1" applyFont="1"/>
    <xf numFmtId="165" fontId="0" fillId="6" borderId="32" xfId="5" applyNumberFormat="1" applyFont="1" applyFill="1" applyBorder="1" applyProtection="1">
      <protection locked="0"/>
    </xf>
    <xf numFmtId="2" fontId="17" fillId="0" borderId="0" xfId="2" applyNumberFormat="1" applyFont="1"/>
    <xf numFmtId="167" fontId="0" fillId="0" borderId="0" xfId="0" applyNumberFormat="1"/>
    <xf numFmtId="167" fontId="34" fillId="0" borderId="0" xfId="0" applyNumberFormat="1" applyFont="1"/>
    <xf numFmtId="0" fontId="28" fillId="5" borderId="0" xfId="0" applyFont="1" applyFill="1"/>
    <xf numFmtId="0" fontId="0" fillId="6" borderId="29" xfId="0" applyFill="1" applyBorder="1" applyProtection="1">
      <protection locked="0"/>
    </xf>
    <xf numFmtId="0" fontId="33" fillId="6" borderId="30" xfId="0" applyFont="1" applyFill="1" applyBorder="1" applyProtection="1">
      <protection locked="0"/>
    </xf>
    <xf numFmtId="171" fontId="0" fillId="6" borderId="21" xfId="0" applyNumberFormat="1" applyFill="1" applyBorder="1" applyAlignment="1" applyProtection="1">
      <alignment horizontal="center"/>
      <protection locked="0"/>
    </xf>
    <xf numFmtId="168" fontId="0" fillId="6" borderId="27" xfId="0" applyNumberFormat="1" applyFill="1" applyBorder="1" applyProtection="1">
      <protection locked="0"/>
    </xf>
    <xf numFmtId="169" fontId="0" fillId="6" borderId="27" xfId="0" applyNumberFormat="1" applyFill="1" applyBorder="1" applyProtection="1">
      <protection locked="0"/>
    </xf>
    <xf numFmtId="170" fontId="0" fillId="6" borderId="27" xfId="0" applyNumberFormat="1" applyFill="1" applyBorder="1" applyProtection="1">
      <protection locked="0"/>
    </xf>
    <xf numFmtId="0" fontId="28" fillId="0" borderId="0" xfId="0" applyFont="1"/>
    <xf numFmtId="2" fontId="0" fillId="6" borderId="0" xfId="0" applyNumberFormat="1" applyFill="1" applyProtection="1">
      <protection locked="0"/>
    </xf>
    <xf numFmtId="10" fontId="0" fillId="6" borderId="0" xfId="5" applyNumberFormat="1" applyFont="1" applyFill="1" applyBorder="1" applyProtection="1">
      <protection locked="0"/>
    </xf>
    <xf numFmtId="0" fontId="0" fillId="6" borderId="24" xfId="0" applyFill="1" applyBorder="1" applyProtection="1">
      <protection locked="0"/>
    </xf>
    <xf numFmtId="0" fontId="0" fillId="6" borderId="22" xfId="0" applyFill="1" applyBorder="1"/>
    <xf numFmtId="0" fontId="1" fillId="6" borderId="22" xfId="0" applyFont="1" applyFill="1" applyBorder="1"/>
    <xf numFmtId="10" fontId="33" fillId="6" borderId="0" xfId="5" applyNumberFormat="1" applyFont="1" applyFill="1" applyBorder="1" applyProtection="1">
      <protection locked="0"/>
    </xf>
    <xf numFmtId="0" fontId="0" fillId="6" borderId="24" xfId="0" applyFill="1" applyBorder="1"/>
    <xf numFmtId="0" fontId="1" fillId="6" borderId="29" xfId="0" applyFont="1" applyFill="1" applyBorder="1" applyProtection="1">
      <protection locked="0"/>
    </xf>
    <xf numFmtId="2" fontId="1" fillId="6" borderId="16" xfId="0" applyNumberFormat="1" applyFont="1" applyFill="1" applyBorder="1" applyProtection="1">
      <protection locked="0"/>
    </xf>
    <xf numFmtId="44" fontId="1" fillId="6" borderId="21" xfId="0" applyNumberFormat="1" applyFont="1" applyFill="1" applyBorder="1" applyProtection="1">
      <protection locked="0"/>
    </xf>
    <xf numFmtId="0" fontId="23" fillId="7" borderId="28" xfId="0" applyFont="1" applyFill="1" applyBorder="1" applyAlignment="1" applyProtection="1">
      <alignment horizontal="left"/>
      <protection locked="0"/>
    </xf>
    <xf numFmtId="0" fontId="23" fillId="7" borderId="30" xfId="0" applyFont="1" applyFill="1" applyBorder="1" applyProtection="1">
      <protection locked="0"/>
    </xf>
    <xf numFmtId="2" fontId="1" fillId="7" borderId="0" xfId="0" applyNumberFormat="1" applyFont="1" applyFill="1" applyProtection="1">
      <protection locked="0"/>
    </xf>
    <xf numFmtId="1" fontId="1" fillId="6" borderId="0" xfId="0" applyNumberFormat="1" applyFont="1" applyFill="1" applyProtection="1">
      <protection locked="0"/>
    </xf>
    <xf numFmtId="1" fontId="1" fillId="7" borderId="0" xfId="0" applyNumberFormat="1" applyFont="1" applyFill="1" applyProtection="1">
      <protection locked="0"/>
    </xf>
    <xf numFmtId="0" fontId="1" fillId="7" borderId="24" xfId="0" applyFont="1" applyFill="1" applyBorder="1" applyProtection="1">
      <protection locked="0"/>
    </xf>
    <xf numFmtId="0" fontId="1" fillId="7" borderId="16" xfId="0" applyFont="1" applyFill="1" applyBorder="1" applyProtection="1">
      <protection locked="0"/>
    </xf>
    <xf numFmtId="1" fontId="1" fillId="6" borderId="16" xfId="0" applyNumberFormat="1" applyFont="1" applyFill="1" applyBorder="1" applyProtection="1">
      <protection locked="0"/>
    </xf>
    <xf numFmtId="1" fontId="1" fillId="7" borderId="16" xfId="0" applyNumberFormat="1" applyFont="1" applyFill="1" applyBorder="1" applyProtection="1">
      <protection locked="0"/>
    </xf>
    <xf numFmtId="0" fontId="1" fillId="7" borderId="21" xfId="0" applyFont="1" applyFill="1" applyBorder="1" applyProtection="1">
      <protection locked="0"/>
    </xf>
    <xf numFmtId="0" fontId="23" fillId="7" borderId="28" xfId="0" applyFont="1" applyFill="1" applyBorder="1" applyProtection="1">
      <protection locked="0"/>
    </xf>
    <xf numFmtId="10" fontId="1" fillId="7" borderId="0" xfId="0" applyNumberFormat="1" applyFont="1" applyFill="1" applyProtection="1">
      <protection locked="0"/>
    </xf>
    <xf numFmtId="10" fontId="1" fillId="7" borderId="0" xfId="5" applyNumberFormat="1" applyFont="1" applyFill="1" applyBorder="1" applyProtection="1">
      <protection locked="0"/>
    </xf>
    <xf numFmtId="44" fontId="15" fillId="0" borderId="0" xfId="0" applyNumberFormat="1" applyFont="1" applyAlignment="1" applyProtection="1">
      <alignment horizontal="center"/>
      <protection locked="0"/>
    </xf>
    <xf numFmtId="0" fontId="33" fillId="0" borderId="0" xfId="2" applyFont="1" applyAlignment="1">
      <alignment horizontal="center"/>
    </xf>
    <xf numFmtId="10" fontId="16" fillId="0" borderId="0" xfId="5" applyNumberFormat="1" applyFont="1" applyFill="1" applyBorder="1"/>
    <xf numFmtId="0" fontId="16" fillId="0" borderId="0" xfId="2" applyFont="1"/>
    <xf numFmtId="2" fontId="16" fillId="0" borderId="0" xfId="5" applyNumberFormat="1" applyFont="1" applyFill="1" applyBorder="1"/>
    <xf numFmtId="2" fontId="16" fillId="0" borderId="0" xfId="2" applyNumberFormat="1" applyFont="1"/>
    <xf numFmtId="165" fontId="16" fillId="0" borderId="0" xfId="5" applyNumberFormat="1" applyFont="1" applyFill="1" applyBorder="1"/>
    <xf numFmtId="10" fontId="16" fillId="0" borderId="0" xfId="2" applyNumberFormat="1" applyFont="1"/>
    <xf numFmtId="165" fontId="16" fillId="0" borderId="0" xfId="2" applyNumberFormat="1" applyFont="1"/>
    <xf numFmtId="0" fontId="18" fillId="0" borderId="0" xfId="2" applyFont="1" applyAlignment="1">
      <alignment horizontal="center"/>
    </xf>
    <xf numFmtId="167" fontId="17" fillId="0" borderId="0" xfId="2" applyNumberFormat="1" applyFont="1"/>
    <xf numFmtId="167" fontId="16" fillId="0" borderId="0" xfId="2" applyNumberFormat="1" applyFont="1"/>
    <xf numFmtId="167" fontId="16" fillId="0" borderId="0" xfId="5" applyNumberFormat="1" applyFont="1" applyFill="1" applyBorder="1"/>
    <xf numFmtId="172" fontId="33" fillId="0" borderId="0" xfId="2" applyNumberFormat="1" applyFont="1"/>
    <xf numFmtId="164" fontId="16" fillId="0" borderId="0" xfId="2" applyNumberFormat="1" applyFont="1"/>
    <xf numFmtId="0" fontId="16" fillId="0" borderId="0" xfId="2" applyFont="1" applyAlignment="1">
      <alignment wrapText="1"/>
    </xf>
    <xf numFmtId="164" fontId="16" fillId="0" borderId="0" xfId="2" applyNumberFormat="1" applyFont="1" applyAlignment="1">
      <alignment wrapText="1"/>
    </xf>
    <xf numFmtId="164" fontId="16" fillId="0" borderId="0" xfId="5" applyNumberFormat="1" applyFont="1" applyFill="1" applyBorder="1"/>
    <xf numFmtId="164" fontId="0" fillId="0" borderId="0" xfId="0" applyNumberFormat="1"/>
    <xf numFmtId="164" fontId="17" fillId="0" borderId="0" xfId="2" applyNumberFormat="1" applyFont="1"/>
    <xf numFmtId="0" fontId="33" fillId="0" borderId="0" xfId="2" applyFont="1"/>
    <xf numFmtId="173" fontId="33" fillId="0" borderId="0" xfId="2" applyNumberFormat="1" applyFont="1"/>
    <xf numFmtId="0" fontId="31" fillId="0" borderId="11" xfId="2" applyFont="1" applyBorder="1" applyAlignment="1">
      <alignment vertical="top" wrapText="1"/>
    </xf>
    <xf numFmtId="0" fontId="31" fillId="0" borderId="10" xfId="2" applyFont="1" applyBorder="1" applyAlignment="1">
      <alignment vertical="top" wrapText="1"/>
    </xf>
    <xf numFmtId="0" fontId="31" fillId="0" borderId="9" xfId="2" applyFont="1" applyBorder="1" applyAlignment="1">
      <alignment vertical="top" wrapText="1"/>
    </xf>
    <xf numFmtId="0" fontId="31" fillId="0" borderId="8" xfId="2" applyFont="1" applyBorder="1" applyAlignment="1">
      <alignment vertical="top" wrapText="1"/>
    </xf>
    <xf numFmtId="0" fontId="31" fillId="0" borderId="0" xfId="2" applyFont="1" applyAlignment="1">
      <alignment vertical="top" wrapText="1"/>
    </xf>
    <xf numFmtId="0" fontId="31" fillId="0" borderId="7" xfId="2" applyFont="1" applyBorder="1" applyAlignment="1">
      <alignment vertical="top" wrapText="1"/>
    </xf>
    <xf numFmtId="0" fontId="31" fillId="0" borderId="6" xfId="2" applyFont="1" applyBorder="1" applyAlignment="1">
      <alignment vertical="top" wrapText="1"/>
    </xf>
    <xf numFmtId="0" fontId="31" fillId="0" borderId="5" xfId="2" applyFont="1" applyBorder="1" applyAlignment="1">
      <alignment vertical="top" wrapText="1"/>
    </xf>
    <xf numFmtId="0" fontId="31" fillId="0" borderId="4" xfId="2" applyFont="1" applyBorder="1" applyAlignment="1">
      <alignment vertical="top" wrapText="1"/>
    </xf>
    <xf numFmtId="0" fontId="30" fillId="0" borderId="8" xfId="2" applyFont="1" applyBorder="1" applyAlignment="1">
      <alignment horizontal="center" vertical="center"/>
    </xf>
    <xf numFmtId="0" fontId="30" fillId="0" borderId="0" xfId="2" applyFont="1" applyAlignment="1">
      <alignment horizontal="center" vertical="center"/>
    </xf>
    <xf numFmtId="0" fontId="30" fillId="0" borderId="7" xfId="2" applyFont="1" applyBorder="1" applyAlignment="1">
      <alignment horizontal="center" vertical="center"/>
    </xf>
    <xf numFmtId="0" fontId="30" fillId="0" borderId="6" xfId="2" applyFont="1" applyBorder="1" applyAlignment="1">
      <alignment horizontal="center" vertical="center"/>
    </xf>
    <xf numFmtId="0" fontId="30" fillId="0" borderId="5" xfId="2" applyFont="1" applyBorder="1" applyAlignment="1">
      <alignment horizontal="center" vertical="center"/>
    </xf>
    <xf numFmtId="0" fontId="30" fillId="0" borderId="4" xfId="2" applyFont="1" applyBorder="1" applyAlignment="1">
      <alignment horizontal="center" vertical="center"/>
    </xf>
    <xf numFmtId="0" fontId="32" fillId="0" borderId="11" xfId="0" applyFont="1" applyBorder="1" applyAlignment="1">
      <alignment horizontal="center"/>
    </xf>
    <xf numFmtId="0" fontId="32" fillId="0" borderId="10" xfId="0" applyFont="1" applyBorder="1" applyAlignment="1">
      <alignment horizontal="center"/>
    </xf>
    <xf numFmtId="0" fontId="32" fillId="0" borderId="9" xfId="0" applyFont="1" applyBorder="1" applyAlignment="1">
      <alignment horizontal="center"/>
    </xf>
    <xf numFmtId="0" fontId="17" fillId="0" borderId="11" xfId="0" applyFont="1" applyBorder="1" applyAlignment="1">
      <alignment vertical="top" wrapText="1"/>
    </xf>
    <xf numFmtId="0" fontId="17" fillId="0" borderId="10" xfId="0" applyFont="1" applyBorder="1" applyAlignment="1">
      <alignment vertical="top" wrapText="1"/>
    </xf>
    <xf numFmtId="0" fontId="17" fillId="0" borderId="9" xfId="0" applyFont="1" applyBorder="1" applyAlignment="1">
      <alignment vertical="top" wrapText="1"/>
    </xf>
    <xf numFmtId="0" fontId="17" fillId="0" borderId="8" xfId="0" applyFont="1" applyBorder="1" applyAlignment="1">
      <alignment vertical="top" wrapText="1"/>
    </xf>
    <xf numFmtId="0" fontId="17" fillId="0" borderId="0" xfId="0" applyFont="1" applyAlignment="1">
      <alignment vertical="top" wrapText="1"/>
    </xf>
    <xf numFmtId="0" fontId="17" fillId="0" borderId="7" xfId="0" applyFont="1" applyBorder="1" applyAlignment="1">
      <alignment vertical="top" wrapText="1"/>
    </xf>
    <xf numFmtId="0" fontId="17" fillId="0" borderId="6" xfId="0" applyFont="1" applyBorder="1" applyAlignment="1">
      <alignment vertical="top" wrapText="1"/>
    </xf>
    <xf numFmtId="0" fontId="17" fillId="0" borderId="5" xfId="0" applyFont="1" applyBorder="1" applyAlignment="1">
      <alignment vertical="top" wrapText="1"/>
    </xf>
    <xf numFmtId="0" fontId="17" fillId="0" borderId="4" xfId="0" applyFont="1" applyBorder="1" applyAlignment="1">
      <alignment vertical="top" wrapText="1"/>
    </xf>
    <xf numFmtId="0" fontId="29" fillId="0" borderId="11" xfId="0" applyFont="1" applyBorder="1" applyAlignment="1" applyProtection="1">
      <alignment horizontal="left" vertical="center" wrapText="1"/>
      <protection locked="0"/>
    </xf>
    <xf numFmtId="0" fontId="29" fillId="0" borderId="10" xfId="0" applyFont="1" applyBorder="1" applyAlignment="1" applyProtection="1">
      <alignment horizontal="left" vertical="center" wrapText="1"/>
      <protection locked="0"/>
    </xf>
    <xf numFmtId="0" fontId="29" fillId="0" borderId="8" xfId="0" applyFont="1" applyBorder="1" applyAlignment="1" applyProtection="1">
      <alignment horizontal="left" vertical="center" wrapText="1"/>
      <protection locked="0"/>
    </xf>
    <xf numFmtId="0" fontId="29" fillId="0" borderId="0" xfId="0" applyFont="1" applyAlignment="1" applyProtection="1">
      <alignment horizontal="left" vertical="center" wrapText="1"/>
      <protection locked="0"/>
    </xf>
    <xf numFmtId="0" fontId="29" fillId="0" borderId="6" xfId="0" applyFont="1" applyBorder="1" applyAlignment="1" applyProtection="1">
      <alignment horizontal="left" vertical="center" wrapText="1"/>
      <protection locked="0"/>
    </xf>
    <xf numFmtId="0" fontId="29" fillId="0" borderId="5" xfId="0" applyFont="1" applyBorder="1" applyAlignment="1" applyProtection="1">
      <alignment horizontal="left" vertical="center" wrapText="1"/>
      <protection locked="0"/>
    </xf>
    <xf numFmtId="0" fontId="19" fillId="0" borderId="10" xfId="0" applyFont="1" applyBorder="1" applyAlignment="1" applyProtection="1">
      <alignment horizontal="left" vertical="center"/>
      <protection locked="0"/>
    </xf>
    <xf numFmtId="0" fontId="19" fillId="0" borderId="0" xfId="0" applyFont="1" applyAlignment="1" applyProtection="1">
      <alignment horizontal="left" vertical="center"/>
      <protection locked="0"/>
    </xf>
  </cellXfs>
  <cellStyles count="6">
    <cellStyle name="Comma" xfId="3" builtinId="3"/>
    <cellStyle name="Currency" xfId="4" builtinId="4"/>
    <cellStyle name="Normal" xfId="0" builtinId="0"/>
    <cellStyle name="Normal 2" xfId="2" xr:uid="{977B8D03-CE07-4A12-9BDD-D93B5C896457}"/>
    <cellStyle name="Percent" xfId="5" builtinId="5"/>
    <cellStyle name="z A Column text" xfId="1" xr:uid="{AE41CC78-36D2-42A3-B1E2-099166189236}"/>
  </cellStyles>
  <dxfs count="24">
    <dxf>
      <font>
        <color rgb="FF9C0006"/>
      </font>
    </dxf>
    <dxf>
      <font>
        <color theme="1"/>
      </font>
    </dxf>
    <dxf>
      <font>
        <color theme="9" tint="-0.24994659260841701"/>
      </font>
    </dxf>
    <dxf>
      <font>
        <color theme="1"/>
      </font>
    </dxf>
    <dxf>
      <font>
        <color theme="9" tint="-0.24994659260841701"/>
      </font>
    </dxf>
    <dxf>
      <font>
        <color rgb="FF9C0006"/>
      </font>
    </dxf>
    <dxf>
      <font>
        <color rgb="FF9C0006"/>
      </font>
    </dxf>
    <dxf>
      <font>
        <color theme="1"/>
      </font>
    </dxf>
    <dxf>
      <font>
        <color theme="9" tint="-0.24994659260841701"/>
      </font>
    </dxf>
    <dxf>
      <font>
        <color theme="1"/>
      </font>
    </dxf>
    <dxf>
      <font>
        <color theme="9" tint="-0.24994659260841701"/>
      </font>
    </dxf>
    <dxf>
      <font>
        <color rgb="FF9C0006"/>
      </font>
    </dxf>
    <dxf>
      <font>
        <color rgb="FF9C0006"/>
      </font>
    </dxf>
    <dxf>
      <font>
        <color theme="9"/>
      </font>
    </dxf>
    <dxf>
      <font>
        <color rgb="FF9C0006"/>
      </font>
    </dxf>
    <dxf>
      <font>
        <color theme="9"/>
      </font>
    </dxf>
    <dxf>
      <font>
        <color theme="9"/>
      </font>
    </dxf>
    <dxf>
      <font>
        <color rgb="FF9C0006"/>
      </font>
    </dxf>
    <dxf>
      <font>
        <color theme="1"/>
      </font>
    </dxf>
    <dxf>
      <font>
        <color rgb="FF9C0006"/>
      </font>
    </dxf>
    <dxf>
      <font>
        <color theme="9"/>
      </font>
    </dxf>
    <dxf>
      <font>
        <color theme="1"/>
      </font>
    </dxf>
    <dxf>
      <font>
        <color rgb="FFC00000"/>
      </font>
    </dxf>
    <dxf>
      <font>
        <color theme="9"/>
      </font>
      <fill>
        <patternFill>
          <fgColor auto="1"/>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eetMetadata" Target="metadata.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g"/><Relationship Id="rId7" Type="http://schemas.openxmlformats.org/officeDocument/2006/relationships/image" Target="../media/image6.jpeg"/><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image" Target="../media/image5.svg"/><Relationship Id="rId5" Type="http://schemas.openxmlformats.org/officeDocument/2006/relationships/image" Target="../media/image4.png"/><Relationship Id="rId4" Type="http://schemas.openxmlformats.org/officeDocument/2006/relationships/hyperlink" Target="#'Financial Analysis Template'!A1"/></Relationships>
</file>

<file path=xl/drawings/_rels/drawing2.xml.rels><?xml version="1.0" encoding="UTF-8" standalone="yes"?>
<Relationships xmlns="http://schemas.openxmlformats.org/package/2006/relationships"><Relationship Id="rId3" Type="http://schemas.openxmlformats.org/officeDocument/2006/relationships/image" Target="../media/image5.svg"/><Relationship Id="rId2" Type="http://schemas.openxmlformats.org/officeDocument/2006/relationships/image" Target="../media/image4.png"/><Relationship Id="rId1" Type="http://schemas.openxmlformats.org/officeDocument/2006/relationships/image" Target="../media/image7.png"/></Relationships>
</file>

<file path=xl/drawings/_rels/drawing3.xml.rels><?xml version="1.0" encoding="UTF-8" standalone="yes"?>
<Relationships xmlns="http://schemas.openxmlformats.org/package/2006/relationships"><Relationship Id="rId3" Type="http://schemas.openxmlformats.org/officeDocument/2006/relationships/image" Target="../media/image5.svg"/><Relationship Id="rId2" Type="http://schemas.openxmlformats.org/officeDocument/2006/relationships/image" Target="../media/image4.png"/><Relationship Id="rId1" Type="http://schemas.openxmlformats.org/officeDocument/2006/relationships/image" Target="../media/image7.png"/><Relationship Id="rId4" Type="http://schemas.openxmlformats.org/officeDocument/2006/relationships/hyperlink" Target="#'Data Analysis Template'!A1"/></Relationships>
</file>

<file path=xl/drawings/drawing1.xml><?xml version="1.0" encoding="utf-8"?>
<xdr:wsDr xmlns:xdr="http://schemas.openxmlformats.org/drawingml/2006/spreadsheetDrawing" xmlns:a="http://schemas.openxmlformats.org/drawingml/2006/main">
  <xdr:twoCellAnchor>
    <xdr:from>
      <xdr:col>1</xdr:col>
      <xdr:colOff>4648200</xdr:colOff>
      <xdr:row>106</xdr:row>
      <xdr:rowOff>47625</xdr:rowOff>
    </xdr:from>
    <xdr:to>
      <xdr:col>1</xdr:col>
      <xdr:colOff>5092847</xdr:colOff>
      <xdr:row>108</xdr:row>
      <xdr:rowOff>111272</xdr:rowOff>
    </xdr:to>
    <xdr:pic>
      <xdr:nvPicPr>
        <xdr:cNvPr id="2" name="Graphic 2" descr="blue checkbox icon checked">
          <a:extLst>
            <a:ext uri="{FF2B5EF4-FFF2-40B4-BE49-F238E27FC236}">
              <a16:creationId xmlns:a16="http://schemas.microsoft.com/office/drawing/2014/main" id="{81DF8E61-E736-4655-A52E-46AD41EE442D}"/>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rcRect/>
        <a:stretch/>
      </xdr:blipFill>
      <xdr:spPr>
        <a:xfrm>
          <a:off x="3429000" y="20278725"/>
          <a:ext cx="2687" cy="429407"/>
        </a:xfrm>
        <a:prstGeom prst="rect">
          <a:avLst/>
        </a:prstGeom>
      </xdr:spPr>
    </xdr:pic>
    <xdr:clientData/>
  </xdr:twoCellAnchor>
  <xdr:twoCellAnchor>
    <xdr:from>
      <xdr:col>1</xdr:col>
      <xdr:colOff>754302</xdr:colOff>
      <xdr:row>20</xdr:row>
      <xdr:rowOff>42588</xdr:rowOff>
    </xdr:from>
    <xdr:to>
      <xdr:col>1</xdr:col>
      <xdr:colOff>3619500</xdr:colOff>
      <xdr:row>21</xdr:row>
      <xdr:rowOff>166413</xdr:rowOff>
    </xdr:to>
    <xdr:sp macro="" textlink="">
      <xdr:nvSpPr>
        <xdr:cNvPr id="3" name="Step" descr="Each Store will have the following items:&#10;">
          <a:extLst>
            <a:ext uri="{FF2B5EF4-FFF2-40B4-BE49-F238E27FC236}">
              <a16:creationId xmlns:a16="http://schemas.microsoft.com/office/drawing/2014/main" id="{F6B47906-2FAF-4152-A8B2-1231F50A3966}"/>
            </a:ext>
          </a:extLst>
        </xdr:cNvPr>
        <xdr:cNvSpPr txBox="1"/>
      </xdr:nvSpPr>
      <xdr:spPr>
        <a:xfrm>
          <a:off x="1021002" y="3852588"/>
          <a:ext cx="2407998" cy="3143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lvl="0">
            <a:defRPr/>
          </a:pPr>
          <a:endParaRPr lang="en-US" sz="1200" kern="0">
            <a:solidFill>
              <a:schemeClr val="tx1">
                <a:lumMod val="75000"/>
                <a:lumOff val="25000"/>
              </a:schemeClr>
            </a:solidFill>
            <a:latin typeface="Futura Bk BT" panose="020B0502020204020303" pitchFamily="34" charset="0"/>
            <a:ea typeface="Segoe UI" pitchFamily="34" charset="0"/>
            <a:cs typeface="Segoe UI" panose="020B0502040204020203" pitchFamily="34" charset="0"/>
          </a:endParaRPr>
        </a:p>
      </xdr:txBody>
    </xdr:sp>
    <xdr:clientData/>
  </xdr:twoCellAnchor>
  <xdr:twoCellAnchor editAs="oneCell">
    <xdr:from>
      <xdr:col>0</xdr:col>
      <xdr:colOff>19051</xdr:colOff>
      <xdr:row>3</xdr:row>
      <xdr:rowOff>19051</xdr:rowOff>
    </xdr:from>
    <xdr:to>
      <xdr:col>3</xdr:col>
      <xdr:colOff>453794</xdr:colOff>
      <xdr:row>33</xdr:row>
      <xdr:rowOff>78741</xdr:rowOff>
    </xdr:to>
    <xdr:pic>
      <xdr:nvPicPr>
        <xdr:cNvPr id="4" name="Picture 3">
          <a:extLst>
            <a:ext uri="{FF2B5EF4-FFF2-40B4-BE49-F238E27FC236}">
              <a16:creationId xmlns:a16="http://schemas.microsoft.com/office/drawing/2014/main" id="{3C1255E3-D43B-47C6-8B91-CF21B2F49E22}"/>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3"/>
        <a:stretch>
          <a:fillRect/>
        </a:stretch>
      </xdr:blipFill>
      <xdr:spPr>
        <a:xfrm>
          <a:off x="19051" y="590551"/>
          <a:ext cx="4587643" cy="5862320"/>
        </a:xfrm>
        <a:prstGeom prst="rect">
          <a:avLst/>
        </a:prstGeom>
      </xdr:spPr>
    </xdr:pic>
    <xdr:clientData/>
  </xdr:twoCellAnchor>
  <xdr:twoCellAnchor editAs="oneCell">
    <xdr:from>
      <xdr:col>5</xdr:col>
      <xdr:colOff>220820</xdr:colOff>
      <xdr:row>9</xdr:row>
      <xdr:rowOff>16407</xdr:rowOff>
    </xdr:from>
    <xdr:to>
      <xdr:col>8</xdr:col>
      <xdr:colOff>1907549</xdr:colOff>
      <xdr:row>9</xdr:row>
      <xdr:rowOff>16407</xdr:rowOff>
    </xdr:to>
    <xdr:cxnSp macro="">
      <xdr:nvCxnSpPr>
        <xdr:cNvPr id="5" name="Top line">
          <a:extLst>
            <a:ext uri="{FF2B5EF4-FFF2-40B4-BE49-F238E27FC236}">
              <a16:creationId xmlns:a16="http://schemas.microsoft.com/office/drawing/2014/main" id="{AF27278C-E8F5-4831-A899-C888749583A8}"/>
            </a:ext>
            <a:ext uri="{C183D7F6-B498-43B3-948B-1728B52AA6E4}">
              <adec:decorative xmlns:adec="http://schemas.microsoft.com/office/drawing/2017/decorative" val="1"/>
            </a:ext>
          </a:extLst>
        </xdr:cNvPr>
        <xdr:cNvCxnSpPr>
          <a:cxnSpLocks/>
        </xdr:cNvCxnSpPr>
      </xdr:nvCxnSpPr>
      <xdr:spPr>
        <a:xfrm>
          <a:off x="5661500" y="1730907"/>
          <a:ext cx="5837089" cy="0"/>
        </a:xfrm>
        <a:prstGeom prst="line">
          <a:avLst/>
        </a:prstGeom>
        <a:ln w="25400">
          <a:solidFill>
            <a:srgbClr val="003057"/>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385923</xdr:colOff>
      <xdr:row>21</xdr:row>
      <xdr:rowOff>39687</xdr:rowOff>
    </xdr:from>
    <xdr:to>
      <xdr:col>9</xdr:col>
      <xdr:colOff>406401</xdr:colOff>
      <xdr:row>26</xdr:row>
      <xdr:rowOff>88901</xdr:rowOff>
    </xdr:to>
    <xdr:sp macro="" textlink="">
      <xdr:nvSpPr>
        <xdr:cNvPr id="6" name="Step" descr="Now add only the numbers over 50. Select the last yellow cell. Type =SUMIF(D11:D15,&quot;&gt;50&quot;) and then press Enter. The result is 100">
          <a:extLst>
            <a:ext uri="{FF2B5EF4-FFF2-40B4-BE49-F238E27FC236}">
              <a16:creationId xmlns:a16="http://schemas.microsoft.com/office/drawing/2014/main" id="{98DBDA8D-B1E2-461F-911F-D97448FF5EA6}"/>
            </a:ext>
          </a:extLst>
        </xdr:cNvPr>
        <xdr:cNvSpPr txBox="1"/>
      </xdr:nvSpPr>
      <xdr:spPr>
        <a:xfrm>
          <a:off x="5826603" y="4040187"/>
          <a:ext cx="6436518" cy="100171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r>
            <a:rPr lang="en-US" sz="2000" b="1" i="0" kern="1200" baseline="0">
              <a:solidFill>
                <a:schemeClr val="tx1">
                  <a:lumMod val="75000"/>
                  <a:lumOff val="25000"/>
                </a:schemeClr>
              </a:solidFill>
              <a:effectLst/>
              <a:latin typeface="Futura MdCn BT" panose="020B0506020204030203" pitchFamily="34" charset="0"/>
              <a:ea typeface="+mn-ea"/>
              <a:cs typeface="+mn-cs"/>
            </a:rPr>
            <a:t>To Complete the Assessment:</a:t>
          </a:r>
          <a:endParaRPr lang="en-US" sz="2000">
            <a:solidFill>
              <a:schemeClr val="tx1">
                <a:lumMod val="75000"/>
                <a:lumOff val="25000"/>
              </a:schemeClr>
            </a:solidFill>
            <a:effectLst/>
            <a:latin typeface="Futura MdCn BT" panose="020B0506020204030203" pitchFamily="34" charset="0"/>
          </a:endParaRPr>
        </a:p>
        <a:p>
          <a:pPr marL="0" marR="0" lvl="0" indent="0" algn="l" defTabSz="914400" rtl="0" eaLnBrk="1" fontAlgn="auto" latinLnBrk="0" hangingPunct="1">
            <a:lnSpc>
              <a:spcPct val="100000"/>
            </a:lnSpc>
            <a:spcBef>
              <a:spcPts val="0"/>
            </a:spcBef>
            <a:spcAft>
              <a:spcPts val="0"/>
            </a:spcAft>
            <a:buClrTx/>
            <a:buSzTx/>
            <a:buFontTx/>
            <a:buNone/>
            <a:tabLst/>
            <a:defRPr/>
          </a:pPr>
          <a:endParaRPr lang="en-US" sz="1100" b="0" i="0" kern="1200" baseline="0">
            <a:solidFill>
              <a:schemeClr val="tx1">
                <a:lumMod val="75000"/>
                <a:lumOff val="25000"/>
              </a:schemeClr>
            </a:solidFill>
            <a:effectLst/>
            <a:latin typeface="+mj-lt"/>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a:pPr>
          <a:r>
            <a:rPr lang="en-US" sz="1200" kern="1200">
              <a:solidFill>
                <a:schemeClr val="tx1">
                  <a:lumMod val="75000"/>
                  <a:lumOff val="25000"/>
                </a:schemeClr>
              </a:solidFill>
              <a:effectLst/>
              <a:latin typeface="Futura Bk BT" panose="020B0502020204020303" pitchFamily="34" charset="0"/>
              <a:ea typeface="+mn-ea"/>
              <a:cs typeface="+mn-cs"/>
            </a:rPr>
            <a:t>Enter </a:t>
          </a:r>
          <a:r>
            <a:rPr lang="en-US" sz="1200" kern="1200" baseline="0">
              <a:solidFill>
                <a:schemeClr val="tx1">
                  <a:lumMod val="75000"/>
                  <a:lumOff val="25000"/>
                </a:schemeClr>
              </a:solidFill>
              <a:effectLst/>
              <a:latin typeface="Futura Bk BT" panose="020B0502020204020303" pitchFamily="34" charset="0"/>
              <a:ea typeface="+mn-ea"/>
              <a:cs typeface="+mn-cs"/>
            </a:rPr>
            <a:t>your Student ID below. Once you have entered your Student ID, click "</a:t>
          </a:r>
          <a:r>
            <a:rPr lang="en-US" sz="1200" b="1" kern="1200" baseline="0">
              <a:solidFill>
                <a:schemeClr val="tx1">
                  <a:lumMod val="75000"/>
                  <a:lumOff val="25000"/>
                </a:schemeClr>
              </a:solidFill>
              <a:effectLst/>
              <a:latin typeface="Futura Bk BT" panose="020B0502020204020303" pitchFamily="34" charset="0"/>
              <a:ea typeface="+mn-ea"/>
              <a:cs typeface="+mn-cs"/>
            </a:rPr>
            <a:t>Next</a:t>
          </a:r>
          <a:r>
            <a:rPr lang="en-US" sz="1200" kern="1200" baseline="0">
              <a:solidFill>
                <a:schemeClr val="tx1">
                  <a:lumMod val="75000"/>
                  <a:lumOff val="25000"/>
                </a:schemeClr>
              </a:solidFill>
              <a:effectLst/>
              <a:latin typeface="Futura Bk BT" panose="020B0502020204020303" pitchFamily="34" charset="0"/>
              <a:ea typeface="+mn-ea"/>
              <a:cs typeface="+mn-cs"/>
            </a:rPr>
            <a:t>" to begin the assessment. </a:t>
          </a:r>
        </a:p>
      </xdr:txBody>
    </xdr:sp>
    <xdr:clientData/>
  </xdr:twoCellAnchor>
  <xdr:twoCellAnchor>
    <xdr:from>
      <xdr:col>5</xdr:col>
      <xdr:colOff>385923</xdr:colOff>
      <xdr:row>9</xdr:row>
      <xdr:rowOff>158750</xdr:rowOff>
    </xdr:from>
    <xdr:to>
      <xdr:col>9</xdr:col>
      <xdr:colOff>211668</xdr:colOff>
      <xdr:row>19</xdr:row>
      <xdr:rowOff>178594</xdr:rowOff>
    </xdr:to>
    <xdr:sp macro="" textlink="">
      <xdr:nvSpPr>
        <xdr:cNvPr id="7" name="Step" descr="Now add only the numbers over 50. Select the last yellow cell. Type =SUMIF(D11:D15,&quot;&gt;50&quot;) and then press Enter. The result is 100">
          <a:extLst>
            <a:ext uri="{FF2B5EF4-FFF2-40B4-BE49-F238E27FC236}">
              <a16:creationId xmlns:a16="http://schemas.microsoft.com/office/drawing/2014/main" id="{32E942A1-46B6-4BFE-BE4B-C943247FF756}"/>
            </a:ext>
            <a:ext uri="{147F2762-F138-4A5C-976F-8EAC2B608ADB}">
              <a16:predDERef xmlns:a16="http://schemas.microsoft.com/office/drawing/2014/main" pred="{14A937AC-2052-4F2F-B9E5-DCEC3F848E2A}"/>
            </a:ext>
          </a:extLst>
        </xdr:cNvPr>
        <xdr:cNvSpPr txBox="1"/>
      </xdr:nvSpPr>
      <xdr:spPr>
        <a:xfrm>
          <a:off x="5808228" y="1855391"/>
          <a:ext cx="6240237" cy="1905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r>
            <a:rPr lang="en-US" sz="2000" b="1" i="0" kern="1200" baseline="0">
              <a:solidFill>
                <a:schemeClr val="tx1">
                  <a:lumMod val="75000"/>
                  <a:lumOff val="25000"/>
                </a:schemeClr>
              </a:solidFill>
              <a:effectLst/>
              <a:latin typeface="Futura MdCn BT" panose="020B0506020204030203" pitchFamily="34" charset="0"/>
              <a:ea typeface="+mn-ea"/>
              <a:cs typeface="+mn-cs"/>
            </a:rPr>
            <a:t>Overview of Assessment</a:t>
          </a:r>
          <a:endParaRPr lang="en-US" sz="2000">
            <a:solidFill>
              <a:schemeClr val="tx1">
                <a:lumMod val="75000"/>
                <a:lumOff val="25000"/>
              </a:schemeClr>
            </a:solidFill>
            <a:effectLst/>
            <a:latin typeface="Futura MdCn BT" panose="020B0506020204030203" pitchFamily="34" charset="0"/>
          </a:endParaRPr>
        </a:p>
        <a:p>
          <a:pPr marL="0" marR="0" lvl="0" indent="0" algn="l" defTabSz="914400" rtl="0" eaLnBrk="1" fontAlgn="auto" latinLnBrk="0" hangingPunct="1">
            <a:lnSpc>
              <a:spcPct val="100000"/>
            </a:lnSpc>
            <a:spcBef>
              <a:spcPts val="0"/>
            </a:spcBef>
            <a:spcAft>
              <a:spcPts val="0"/>
            </a:spcAft>
            <a:buClrTx/>
            <a:buSzTx/>
            <a:buFontTx/>
            <a:buNone/>
            <a:tabLst/>
            <a:defRPr/>
          </a:pPr>
          <a:r>
            <a:rPr lang="en-US" sz="1100" b="0" i="0" kern="1200" baseline="0">
              <a:solidFill>
                <a:schemeClr val="tx1">
                  <a:lumMod val="75000"/>
                  <a:lumOff val="25000"/>
                </a:schemeClr>
              </a:solidFill>
              <a:effectLst/>
              <a:latin typeface="+mj-lt"/>
              <a:ea typeface="+mn-ea"/>
              <a:cs typeface="+mn-cs"/>
            </a:rPr>
            <a:t>You </a:t>
          </a:r>
          <a:r>
            <a:rPr lang="en-US" sz="1100" b="0" i="1" kern="1200" baseline="0">
              <a:solidFill>
                <a:schemeClr val="tx1">
                  <a:lumMod val="75000"/>
                  <a:lumOff val="25000"/>
                </a:schemeClr>
              </a:solidFill>
              <a:effectLst/>
              <a:latin typeface="+mj-lt"/>
              <a:ea typeface="+mn-ea"/>
              <a:cs typeface="+mn-cs"/>
            </a:rPr>
            <a:t>must</a:t>
          </a:r>
          <a:r>
            <a:rPr lang="en-US" sz="1100" b="0" i="0" kern="1200" baseline="0">
              <a:solidFill>
                <a:schemeClr val="tx1">
                  <a:lumMod val="75000"/>
                  <a:lumOff val="25000"/>
                </a:schemeClr>
              </a:solidFill>
              <a:effectLst/>
              <a:latin typeface="+mj-lt"/>
              <a:ea typeface="+mn-ea"/>
              <a:cs typeface="+mn-cs"/>
            </a:rPr>
            <a:t> complete and pass Task 1 before moving on to Task 2. After successfully completing Task 1, you must complete and pass Task 2 before moving on to Task 3. </a:t>
          </a:r>
        </a:p>
        <a:p>
          <a:pPr marL="0" marR="0" lvl="0" indent="0" algn="l" defTabSz="914400" rtl="0" eaLnBrk="1" fontAlgn="auto" latinLnBrk="0" hangingPunct="1">
            <a:lnSpc>
              <a:spcPct val="100000"/>
            </a:lnSpc>
            <a:spcBef>
              <a:spcPts val="0"/>
            </a:spcBef>
            <a:spcAft>
              <a:spcPts val="0"/>
            </a:spcAft>
            <a:buClrTx/>
            <a:buSzTx/>
            <a:buFontTx/>
            <a:buNone/>
            <a:tabLst/>
            <a:defRPr/>
          </a:pPr>
          <a:r>
            <a:rPr lang="en-US" sz="1100" b="0" i="0" kern="1200" baseline="0">
              <a:solidFill>
                <a:schemeClr val="tx1">
                  <a:lumMod val="75000"/>
                  <a:lumOff val="25000"/>
                </a:schemeClr>
              </a:solidFill>
              <a:effectLst/>
              <a:latin typeface="+mj-lt"/>
              <a:ea typeface="+mn-ea"/>
              <a:cs typeface="+mn-cs"/>
            </a:rPr>
            <a:t> </a:t>
          </a:r>
        </a:p>
        <a:p>
          <a:pPr marL="0" marR="0" lvl="0" indent="0" algn="l" defTabSz="914400" rtl="0" eaLnBrk="1" fontAlgn="auto" latinLnBrk="0" hangingPunct="1">
            <a:lnSpc>
              <a:spcPct val="100000"/>
            </a:lnSpc>
            <a:spcBef>
              <a:spcPts val="0"/>
            </a:spcBef>
            <a:spcAft>
              <a:spcPts val="0"/>
            </a:spcAft>
            <a:buClrTx/>
            <a:buSzTx/>
            <a:buFontTx/>
            <a:buNone/>
            <a:tabLst/>
            <a:defRPr/>
          </a:pPr>
          <a:r>
            <a:rPr lang="en-US" sz="1100" b="0" i="0" kern="1200" baseline="0">
              <a:solidFill>
                <a:schemeClr val="tx1">
                  <a:lumMod val="75000"/>
                  <a:lumOff val="25000"/>
                </a:schemeClr>
              </a:solidFill>
              <a:effectLst/>
              <a:latin typeface="+mj-lt"/>
              <a:ea typeface="+mn-ea"/>
              <a:cs typeface="+mn-cs"/>
            </a:rPr>
            <a:t>In this task, you will analyze the financial data of Med-I-Mark Tech Ltd  and assess the company’s financial health, overall debt, and leverage position and decide on a new product enhancement and pricing strategy. You will present a report to management with a rationale to support your decision. Your submission should all calculations in the designated work space, and a narrative (suggested length 5-8 pages). The narrative should include your full analysis of historical and projected results, as well as your recommended course of action (see Requirements A1, A2, and A3</a:t>
          </a:r>
          <a:r>
            <a:rPr lang="en-US" sz="1000" b="0" i="0" kern="1200">
              <a:solidFill>
                <a:schemeClr val="dk1"/>
              </a:solidFill>
              <a:effectLst/>
              <a:latin typeface="+mn-lt"/>
              <a:ea typeface="+mn-ea"/>
              <a:cs typeface="+mn-cs"/>
            </a:rPr>
            <a:t>). </a:t>
          </a:r>
          <a:endParaRPr lang="en-US" sz="1000">
            <a:effectLst/>
          </a:endParaRPr>
        </a:p>
      </xdr:txBody>
    </xdr:sp>
    <xdr:clientData/>
  </xdr:twoCellAnchor>
  <xdr:twoCellAnchor editAs="oneCell">
    <xdr:from>
      <xdr:col>5</xdr:col>
      <xdr:colOff>220820</xdr:colOff>
      <xdr:row>5</xdr:row>
      <xdr:rowOff>9525</xdr:rowOff>
    </xdr:from>
    <xdr:to>
      <xdr:col>7</xdr:col>
      <xdr:colOff>1260600</xdr:colOff>
      <xdr:row>7</xdr:row>
      <xdr:rowOff>3175</xdr:rowOff>
    </xdr:to>
    <xdr:sp macro="" textlink="">
      <xdr:nvSpPr>
        <xdr:cNvPr id="8" name="Step" descr="Key Facts and Assumptions for Decision Matrix">
          <a:extLst>
            <a:ext uri="{FF2B5EF4-FFF2-40B4-BE49-F238E27FC236}">
              <a16:creationId xmlns:a16="http://schemas.microsoft.com/office/drawing/2014/main" id="{85E5CDCF-E796-48BC-AE7E-31784C04F358}"/>
            </a:ext>
          </a:extLst>
        </xdr:cNvPr>
        <xdr:cNvSpPr txBox="1"/>
      </xdr:nvSpPr>
      <xdr:spPr>
        <a:xfrm>
          <a:off x="5661500" y="962025"/>
          <a:ext cx="3813460" cy="374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rIns="0"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600" b="1" i="0" u="none" strike="noStrike" kern="0" cap="none" spc="0" normalizeH="0" baseline="0">
              <a:ln>
                <a:noFill/>
              </a:ln>
              <a:solidFill>
                <a:schemeClr val="tx1">
                  <a:lumMod val="75000"/>
                  <a:lumOff val="25000"/>
                </a:schemeClr>
              </a:solidFill>
              <a:effectLst/>
              <a:uLnTx/>
              <a:uFillTx/>
              <a:latin typeface="Baskerville Old Face" panose="02020602080505020303" pitchFamily="18" charset="0"/>
              <a:ea typeface="Segoe UI" pitchFamily="34" charset="0"/>
              <a:cs typeface="Segoe UI Light" panose="020B0502040204020203" pitchFamily="34" charset="0"/>
            </a:rPr>
            <a:t>D369 Finance Capstone</a:t>
          </a:r>
        </a:p>
      </xdr:txBody>
    </xdr:sp>
    <xdr:clientData/>
  </xdr:twoCellAnchor>
  <xdr:twoCellAnchor editAs="oneCell">
    <xdr:from>
      <xdr:col>5</xdr:col>
      <xdr:colOff>220820</xdr:colOff>
      <xdr:row>6</xdr:row>
      <xdr:rowOff>171450</xdr:rowOff>
    </xdr:from>
    <xdr:to>
      <xdr:col>7</xdr:col>
      <xdr:colOff>1215515</xdr:colOff>
      <xdr:row>8</xdr:row>
      <xdr:rowOff>154940</xdr:rowOff>
    </xdr:to>
    <xdr:sp macro="" textlink="">
      <xdr:nvSpPr>
        <xdr:cNvPr id="9" name="Step" descr="Key Facts and Assumptions for Decision Matrix">
          <a:extLst>
            <a:ext uri="{FF2B5EF4-FFF2-40B4-BE49-F238E27FC236}">
              <a16:creationId xmlns:a16="http://schemas.microsoft.com/office/drawing/2014/main" id="{5907113D-F73B-40FB-86E1-999973C4BB33}"/>
            </a:ext>
          </a:extLst>
        </xdr:cNvPr>
        <xdr:cNvSpPr txBox="1"/>
      </xdr:nvSpPr>
      <xdr:spPr>
        <a:xfrm>
          <a:off x="5661500" y="1314450"/>
          <a:ext cx="3764565" cy="374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rIns="0"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a:ln>
                <a:noFill/>
              </a:ln>
              <a:solidFill>
                <a:schemeClr val="tx1">
                  <a:lumMod val="75000"/>
                  <a:lumOff val="25000"/>
                </a:schemeClr>
              </a:solidFill>
              <a:effectLst/>
              <a:uLnTx/>
              <a:uFillTx/>
              <a:latin typeface="Baskerville Old Face" panose="02020602080505020303" pitchFamily="18" charset="0"/>
              <a:ea typeface="Segoe UI" pitchFamily="34" charset="0"/>
              <a:cs typeface="Segoe UI Light" panose="020B0502040204020203" pitchFamily="34" charset="0"/>
            </a:rPr>
            <a:t>Assessment Code: VNM1</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a:ln>
                <a:noFill/>
              </a:ln>
              <a:solidFill>
                <a:schemeClr val="tx1">
                  <a:lumMod val="75000"/>
                  <a:lumOff val="25000"/>
                </a:schemeClr>
              </a:solidFill>
              <a:effectLst/>
              <a:uLnTx/>
              <a:uFillTx/>
              <a:latin typeface="Baskerville Old Face" panose="02020602080505020303" pitchFamily="18" charset="0"/>
              <a:ea typeface="Segoe UI" pitchFamily="34" charset="0"/>
              <a:cs typeface="Segoe UI Light" panose="020B0502040204020203" pitchFamily="34" charset="0"/>
            </a:rPr>
            <a:t>Task 1 - Financial Analysis</a:t>
          </a:r>
        </a:p>
      </xdr:txBody>
    </xdr:sp>
    <xdr:clientData/>
  </xdr:twoCellAnchor>
  <xdr:twoCellAnchor>
    <xdr:from>
      <xdr:col>9</xdr:col>
      <xdr:colOff>553316</xdr:colOff>
      <xdr:row>34</xdr:row>
      <xdr:rowOff>121227</xdr:rowOff>
    </xdr:from>
    <xdr:to>
      <xdr:col>10</xdr:col>
      <xdr:colOff>596784</xdr:colOff>
      <xdr:row>36</xdr:row>
      <xdr:rowOff>85126</xdr:rowOff>
    </xdr:to>
    <xdr:sp macro="" textlink="">
      <xdr:nvSpPr>
        <xdr:cNvPr id="10" name="Next Button" descr="A blue next step button, hyperlinked to next sheet">
          <a:hlinkClick xmlns:r="http://schemas.openxmlformats.org/officeDocument/2006/relationships" r:id="rId4"/>
          <a:extLst>
            <a:ext uri="{FF2B5EF4-FFF2-40B4-BE49-F238E27FC236}">
              <a16:creationId xmlns:a16="http://schemas.microsoft.com/office/drawing/2014/main" id="{A256BEC1-6ED5-4599-A80F-9387E6A4B396}"/>
            </a:ext>
          </a:extLst>
        </xdr:cNvPr>
        <xdr:cNvSpPr/>
      </xdr:nvSpPr>
      <xdr:spPr>
        <a:xfrm>
          <a:off x="12410036" y="7063047"/>
          <a:ext cx="1072168" cy="344899"/>
        </a:xfrm>
        <a:prstGeom prst="rightArrowCallout">
          <a:avLst>
            <a:gd name="adj1" fmla="val 32829"/>
            <a:gd name="adj2" fmla="val 14954"/>
            <a:gd name="adj3" fmla="val 0"/>
            <a:gd name="adj4" fmla="val 100000"/>
          </a:avLst>
        </a:prstGeom>
        <a:solidFill>
          <a:schemeClr val="bg1"/>
        </a:solidFill>
        <a:ln>
          <a:noFill/>
          <a:miter lim="800000"/>
        </a:ln>
      </xdr:spPr>
      <xdr:style>
        <a:lnRef idx="2">
          <a:schemeClr val="accent6"/>
        </a:lnRef>
        <a:fillRef idx="1">
          <a:schemeClr val="lt1"/>
        </a:fillRef>
        <a:effectRef idx="0">
          <a:schemeClr val="accent6"/>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n-US" sz="1200" b="1">
              <a:solidFill>
                <a:schemeClr val="tx1">
                  <a:lumMod val="75000"/>
                  <a:lumOff val="25000"/>
                </a:schemeClr>
              </a:solidFill>
              <a:latin typeface="Futura Bk BT" panose="020B0502020204020303" pitchFamily="34" charset="0"/>
              <a:ea typeface="Segoe UI" pitchFamily="34" charset="0"/>
              <a:cs typeface="Segoe UI" pitchFamily="34" charset="0"/>
            </a:rPr>
            <a:t>Next </a:t>
          </a:r>
          <a:r>
            <a:rPr lang="en-US" sz="1200" b="1" kern="1200">
              <a:solidFill>
                <a:schemeClr val="tx1">
                  <a:lumMod val="75000"/>
                  <a:lumOff val="25000"/>
                </a:schemeClr>
              </a:solidFill>
              <a:effectLst/>
              <a:latin typeface="Futura Bk BT" panose="020B0502020204020303" pitchFamily="34" charset="0"/>
              <a:ea typeface="+mn-ea"/>
              <a:cs typeface="+mn-cs"/>
            </a:rPr>
            <a:t>&gt;</a:t>
          </a:r>
          <a:endParaRPr lang="en-US" sz="1200" b="1">
            <a:solidFill>
              <a:schemeClr val="tx1">
                <a:lumMod val="75000"/>
                <a:lumOff val="25000"/>
              </a:schemeClr>
            </a:solidFill>
            <a:latin typeface="Futura Bk BT" panose="020B0502020204020303" pitchFamily="34" charset="0"/>
            <a:ea typeface="Segoe UI" pitchFamily="34" charset="0"/>
            <a:cs typeface="Segoe UI" pitchFamily="34" charset="0"/>
          </a:endParaRPr>
        </a:p>
      </xdr:txBody>
    </xdr:sp>
    <xdr:clientData/>
  </xdr:twoCellAnchor>
  <xdr:twoCellAnchor>
    <xdr:from>
      <xdr:col>5</xdr:col>
      <xdr:colOff>411323</xdr:colOff>
      <xdr:row>28</xdr:row>
      <xdr:rowOff>166687</xdr:rowOff>
    </xdr:from>
    <xdr:to>
      <xdr:col>7</xdr:col>
      <xdr:colOff>0</xdr:colOff>
      <xdr:row>31</xdr:row>
      <xdr:rowOff>50801</xdr:rowOff>
    </xdr:to>
    <xdr:sp macro="" textlink="">
      <xdr:nvSpPr>
        <xdr:cNvPr id="11" name="Step" descr="Now add only the numbers over 50. Select the last yellow cell. Type =SUMIF(D11:D15,&quot;&gt;50&quot;) and then press Enter. The result is 100">
          <a:extLst>
            <a:ext uri="{FF2B5EF4-FFF2-40B4-BE49-F238E27FC236}">
              <a16:creationId xmlns:a16="http://schemas.microsoft.com/office/drawing/2014/main" id="{044AD909-A5DB-4865-9361-126AE1A7AFDB}"/>
            </a:ext>
          </a:extLst>
        </xdr:cNvPr>
        <xdr:cNvSpPr txBox="1"/>
      </xdr:nvSpPr>
      <xdr:spPr>
        <a:xfrm>
          <a:off x="5852003" y="5500687"/>
          <a:ext cx="2293777" cy="53943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r>
            <a:rPr lang="en-US" sz="1400" b="1" i="0" kern="1200" baseline="0">
              <a:solidFill>
                <a:schemeClr val="tx1">
                  <a:lumMod val="75000"/>
                  <a:lumOff val="25000"/>
                </a:schemeClr>
              </a:solidFill>
              <a:effectLst/>
              <a:latin typeface="Futura MdCn BT" panose="020B0506020204030203" pitchFamily="34" charset="0"/>
              <a:ea typeface="+mn-ea"/>
              <a:cs typeface="+mn-cs"/>
            </a:rPr>
            <a:t>Enter Your Student ID:</a:t>
          </a:r>
          <a:endParaRPr lang="en-US" sz="1400">
            <a:solidFill>
              <a:schemeClr val="tx1">
                <a:lumMod val="75000"/>
                <a:lumOff val="25000"/>
              </a:schemeClr>
            </a:solidFill>
            <a:effectLst/>
            <a:latin typeface="Futura Bk BT" panose="020B0502020204020303" pitchFamily="34" charset="0"/>
          </a:endParaRPr>
        </a:p>
        <a:p>
          <a:pPr marL="0" marR="0" lvl="0" indent="0" algn="l" defTabSz="914400" rtl="0" eaLnBrk="1" fontAlgn="auto" latinLnBrk="0" hangingPunct="1">
            <a:lnSpc>
              <a:spcPct val="100000"/>
            </a:lnSpc>
            <a:spcBef>
              <a:spcPts val="0"/>
            </a:spcBef>
            <a:spcAft>
              <a:spcPts val="0"/>
            </a:spcAft>
            <a:buClrTx/>
            <a:buSzTx/>
            <a:buFontTx/>
            <a:buNone/>
            <a:tabLst/>
            <a:defRPr/>
          </a:pPr>
          <a:endParaRPr lang="en-US" sz="1100" b="1" kern="0">
            <a:solidFill>
              <a:srgbClr val="C00000"/>
            </a:solidFill>
            <a:latin typeface="+mj-lt"/>
            <a:ea typeface="Segoe UI" pitchFamily="34" charset="0"/>
            <a:cs typeface="Segoe UI" panose="020B0502040204020203" pitchFamily="34" charset="0"/>
          </a:endParaRPr>
        </a:p>
      </xdr:txBody>
    </xdr:sp>
    <xdr:clientData/>
  </xdr:twoCellAnchor>
  <xdr:twoCellAnchor>
    <xdr:from>
      <xdr:col>5</xdr:col>
      <xdr:colOff>342900</xdr:colOff>
      <xdr:row>34</xdr:row>
      <xdr:rowOff>139700</xdr:rowOff>
    </xdr:from>
    <xdr:to>
      <xdr:col>9</xdr:col>
      <xdr:colOff>419100</xdr:colOff>
      <xdr:row>36</xdr:row>
      <xdr:rowOff>139700</xdr:rowOff>
    </xdr:to>
    <xdr:sp macro="" textlink="">
      <xdr:nvSpPr>
        <xdr:cNvPr id="12" name="TextBox 11">
          <a:extLst>
            <a:ext uri="{FF2B5EF4-FFF2-40B4-BE49-F238E27FC236}">
              <a16:creationId xmlns:a16="http://schemas.microsoft.com/office/drawing/2014/main" id="{26506366-68CD-40EB-93CA-DB43A8E71093}"/>
            </a:ext>
          </a:extLst>
        </xdr:cNvPr>
        <xdr:cNvSpPr txBox="1"/>
      </xdr:nvSpPr>
      <xdr:spPr>
        <a:xfrm>
          <a:off x="5783580" y="7081520"/>
          <a:ext cx="6492240" cy="381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a:solidFill>
                <a:schemeClr val="bg1"/>
              </a:solidFill>
              <a:latin typeface="Futura Medium" panose="020B0602020204020303" pitchFamily="34" charset="-79"/>
              <a:cs typeface="Futura Medium" panose="020B0602020204020303" pitchFamily="34" charset="-79"/>
            </a:rPr>
            <a:t>Note: To get credit for your work,</a:t>
          </a:r>
          <a:r>
            <a:rPr lang="en-US" sz="1200" baseline="0">
              <a:solidFill>
                <a:schemeClr val="bg1"/>
              </a:solidFill>
              <a:latin typeface="Futura Medium" panose="020B0602020204020303" pitchFamily="34" charset="-79"/>
              <a:cs typeface="Futura Medium" panose="020B0602020204020303" pitchFamily="34" charset="-79"/>
            </a:rPr>
            <a:t> </a:t>
          </a:r>
          <a:r>
            <a:rPr lang="en-US" sz="1200">
              <a:solidFill>
                <a:schemeClr val="bg1"/>
              </a:solidFill>
              <a:latin typeface="Futura Medium" panose="020B0602020204020303" pitchFamily="34" charset="-79"/>
              <a:cs typeface="Futura Medium" panose="020B0602020204020303" pitchFamily="34" charset="-79"/>
            </a:rPr>
            <a:t>you must enter your Student ID number correctly.</a:t>
          </a:r>
        </a:p>
        <a:p>
          <a:endParaRPr lang="en-US" sz="1100">
            <a:solidFill>
              <a:schemeClr val="bg1"/>
            </a:solidFill>
            <a:latin typeface="Futura Medium" panose="020B0602020204020303" pitchFamily="34" charset="-79"/>
            <a:cs typeface="Futura Medium" panose="020B0602020204020303" pitchFamily="34" charset="-79"/>
          </a:endParaRPr>
        </a:p>
      </xdr:txBody>
    </xdr:sp>
    <xdr:clientData/>
  </xdr:twoCellAnchor>
  <xdr:twoCellAnchor>
    <xdr:from>
      <xdr:col>4</xdr:col>
      <xdr:colOff>584200</xdr:colOff>
      <xdr:row>34</xdr:row>
      <xdr:rowOff>101600</xdr:rowOff>
    </xdr:from>
    <xdr:to>
      <xdr:col>5</xdr:col>
      <xdr:colOff>247714</xdr:colOff>
      <xdr:row>36</xdr:row>
      <xdr:rowOff>33058</xdr:rowOff>
    </xdr:to>
    <xdr:pic>
      <xdr:nvPicPr>
        <xdr:cNvPr id="13" name="Magnify glass" descr="Warning icon with solid fill">
          <a:extLst>
            <a:ext uri="{FF2B5EF4-FFF2-40B4-BE49-F238E27FC236}">
              <a16:creationId xmlns:a16="http://schemas.microsoft.com/office/drawing/2014/main" id="{5ADB0240-8EC6-4FA2-A614-7D78354B7E11}"/>
            </a:ext>
          </a:extLst>
        </xdr:cNvPr>
        <xdr:cNvPicPr>
          <a:picLocks noChangeAspect="1"/>
        </xdr:cNvPicPr>
      </xdr:nvPicPr>
      <xdr:blipFill>
        <a:blip xmlns:r="http://schemas.openxmlformats.org/officeDocument/2006/relationships" r:embed="rId5">
          <a:extLst>
            <a:ext uri="{96DAC541-7B7A-43D3-8B79-37D633B846F1}">
              <asvg:svgBlip xmlns:asvg="http://schemas.microsoft.com/office/drawing/2016/SVG/main" r:embed="rId6"/>
            </a:ext>
          </a:extLst>
        </a:blip>
        <a:srcRect/>
        <a:stretch/>
      </xdr:blipFill>
      <xdr:spPr>
        <a:xfrm flipH="1">
          <a:off x="5354320" y="7043420"/>
          <a:ext cx="334074" cy="312458"/>
        </a:xfrm>
        <a:prstGeom prst="rect">
          <a:avLst/>
        </a:prstGeom>
      </xdr:spPr>
    </xdr:pic>
    <xdr:clientData/>
  </xdr:twoCellAnchor>
  <xdr:twoCellAnchor editAs="absolute">
    <xdr:from>
      <xdr:col>0</xdr:col>
      <xdr:colOff>76200</xdr:colOff>
      <xdr:row>0</xdr:row>
      <xdr:rowOff>72390</xdr:rowOff>
    </xdr:from>
    <xdr:to>
      <xdr:col>3</xdr:col>
      <xdr:colOff>377422</xdr:colOff>
      <xdr:row>2</xdr:row>
      <xdr:rowOff>111358</xdr:rowOff>
    </xdr:to>
    <xdr:pic>
      <xdr:nvPicPr>
        <xdr:cNvPr id="14" name="Picture 13" title="WGU logo">
          <a:extLst>
            <a:ext uri="{FF2B5EF4-FFF2-40B4-BE49-F238E27FC236}">
              <a16:creationId xmlns:a16="http://schemas.microsoft.com/office/drawing/2014/main" id="{33E6B479-D34B-4545-B672-CD011ACD15E6}"/>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76200" y="63500"/>
          <a:ext cx="4386812" cy="41615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19050</xdr:colOff>
      <xdr:row>0</xdr:row>
      <xdr:rowOff>19050</xdr:rowOff>
    </xdr:from>
    <xdr:ext cx="1405633" cy="561599"/>
    <xdr:pic>
      <xdr:nvPicPr>
        <xdr:cNvPr id="4" name="Picture 3">
          <a:extLst>
            <a:ext uri="{FF2B5EF4-FFF2-40B4-BE49-F238E27FC236}">
              <a16:creationId xmlns:a16="http://schemas.microsoft.com/office/drawing/2014/main" id="{37F67DDF-BCBA-4A14-96E4-C3AE96EED079}"/>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19050" y="19050"/>
          <a:ext cx="1405633" cy="561599"/>
        </a:xfrm>
        <a:prstGeom prst="rect">
          <a:avLst/>
        </a:prstGeom>
      </xdr:spPr>
    </xdr:pic>
    <xdr:clientData/>
  </xdr:oneCellAnchor>
  <xdr:oneCellAnchor>
    <xdr:from>
      <xdr:col>16</xdr:col>
      <xdr:colOff>460375</xdr:colOff>
      <xdr:row>117</xdr:row>
      <xdr:rowOff>194734</xdr:rowOff>
    </xdr:from>
    <xdr:ext cx="2989580" cy="303741"/>
    <xdr:sp macro="" textlink="">
      <xdr:nvSpPr>
        <xdr:cNvPr id="2" name="Add numbers introduction" descr="You have completed this portion of the assessment task. Please save and attach your file with your task submission.&#10;">
          <a:extLst>
            <a:ext uri="{FF2B5EF4-FFF2-40B4-BE49-F238E27FC236}">
              <a16:creationId xmlns:a16="http://schemas.microsoft.com/office/drawing/2014/main" id="{B5213C79-E281-422F-87A9-1211BADA521C}"/>
            </a:ext>
          </a:extLst>
        </xdr:cNvPr>
        <xdr:cNvSpPr txBox="1"/>
      </xdr:nvSpPr>
      <xdr:spPr>
        <a:xfrm>
          <a:off x="6746875" y="27779134"/>
          <a:ext cx="2989580" cy="30374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rIns="0"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n-US" sz="1200" b="0" i="0" kern="1200">
              <a:solidFill>
                <a:schemeClr val="bg1"/>
              </a:solidFill>
              <a:effectLst/>
              <a:latin typeface="Futura Bk BT" panose="020B0502020204020303" pitchFamily="34" charset="0"/>
              <a:ea typeface="+mn-ea"/>
              <a:cs typeface="+mn-cs"/>
            </a:rPr>
            <a:t>Please remember to save this file.</a:t>
          </a:r>
          <a:endParaRPr lang="en-US" sz="1200">
            <a:solidFill>
              <a:schemeClr val="bg1"/>
            </a:solidFill>
            <a:effectLst/>
            <a:latin typeface="Futura Bk BT" panose="020B0502020204020303" pitchFamily="34" charset="0"/>
          </a:endParaRPr>
        </a:p>
      </xdr:txBody>
    </xdr:sp>
    <xdr:clientData/>
  </xdr:oneCellAnchor>
  <xdr:twoCellAnchor>
    <xdr:from>
      <xdr:col>16</xdr:col>
      <xdr:colOff>257175</xdr:colOff>
      <xdr:row>117</xdr:row>
      <xdr:rowOff>155575</xdr:rowOff>
    </xdr:from>
    <xdr:to>
      <xdr:col>16</xdr:col>
      <xdr:colOff>593789</xdr:colOff>
      <xdr:row>119</xdr:row>
      <xdr:rowOff>87033</xdr:rowOff>
    </xdr:to>
    <xdr:pic>
      <xdr:nvPicPr>
        <xdr:cNvPr id="3" name="Magnify glass" descr="Warning icon with solid fill">
          <a:extLst>
            <a:ext uri="{FF2B5EF4-FFF2-40B4-BE49-F238E27FC236}">
              <a16:creationId xmlns:a16="http://schemas.microsoft.com/office/drawing/2014/main" id="{3396A1C9-1D2A-4483-B692-D55EC32E85DD}"/>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rcRect/>
        <a:stretch/>
      </xdr:blipFill>
      <xdr:spPr>
        <a:xfrm flipH="1">
          <a:off x="6543675" y="27739975"/>
          <a:ext cx="336614" cy="32769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0</xdr:col>
      <xdr:colOff>19050</xdr:colOff>
      <xdr:row>0</xdr:row>
      <xdr:rowOff>19050</xdr:rowOff>
    </xdr:from>
    <xdr:ext cx="1405633" cy="561599"/>
    <xdr:pic>
      <xdr:nvPicPr>
        <xdr:cNvPr id="2" name="Picture 1">
          <a:extLst>
            <a:ext uri="{FF2B5EF4-FFF2-40B4-BE49-F238E27FC236}">
              <a16:creationId xmlns:a16="http://schemas.microsoft.com/office/drawing/2014/main" id="{BAC52B3E-C534-4F8D-9876-6CF649F5E1EE}"/>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19050" y="19050"/>
          <a:ext cx="1405633" cy="561599"/>
        </a:xfrm>
        <a:prstGeom prst="rect">
          <a:avLst/>
        </a:prstGeom>
      </xdr:spPr>
    </xdr:pic>
    <xdr:clientData/>
  </xdr:oneCellAnchor>
  <xdr:oneCellAnchor>
    <xdr:from>
      <xdr:col>6</xdr:col>
      <xdr:colOff>165100</xdr:colOff>
      <xdr:row>136</xdr:row>
      <xdr:rowOff>166159</xdr:rowOff>
    </xdr:from>
    <xdr:ext cx="2989580" cy="303741"/>
    <xdr:sp macro="" textlink="">
      <xdr:nvSpPr>
        <xdr:cNvPr id="3" name="Add numbers introduction" descr="You have completed this portion of the assessment task. Please save and attach your file with your task submission.&#10;">
          <a:extLst>
            <a:ext uri="{FF2B5EF4-FFF2-40B4-BE49-F238E27FC236}">
              <a16:creationId xmlns:a16="http://schemas.microsoft.com/office/drawing/2014/main" id="{2EBED514-AD1D-4263-8038-76AA252238C5}"/>
            </a:ext>
          </a:extLst>
        </xdr:cNvPr>
        <xdr:cNvSpPr txBox="1"/>
      </xdr:nvSpPr>
      <xdr:spPr>
        <a:xfrm>
          <a:off x="7457440" y="7420399"/>
          <a:ext cx="2989580" cy="30374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rIns="0"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n-US" sz="1200" b="0" i="0" kern="1200">
              <a:solidFill>
                <a:schemeClr val="bg1"/>
              </a:solidFill>
              <a:effectLst/>
              <a:latin typeface="Futura Bk BT" panose="020B0502020204020303" pitchFamily="34" charset="0"/>
              <a:ea typeface="+mn-ea"/>
              <a:cs typeface="+mn-cs"/>
            </a:rPr>
            <a:t>Please remember to save this file.</a:t>
          </a:r>
          <a:endParaRPr lang="en-US" sz="1200">
            <a:solidFill>
              <a:schemeClr val="bg1"/>
            </a:solidFill>
            <a:effectLst/>
            <a:latin typeface="Futura Bk BT" panose="020B0502020204020303" pitchFamily="34" charset="0"/>
          </a:endParaRPr>
        </a:p>
      </xdr:txBody>
    </xdr:sp>
    <xdr:clientData/>
  </xdr:oneCellAnchor>
  <xdr:twoCellAnchor>
    <xdr:from>
      <xdr:col>6</xdr:col>
      <xdr:colOff>38100</xdr:colOff>
      <xdr:row>136</xdr:row>
      <xdr:rowOff>127000</xdr:rowOff>
    </xdr:from>
    <xdr:to>
      <xdr:col>6</xdr:col>
      <xdr:colOff>374714</xdr:colOff>
      <xdr:row>138</xdr:row>
      <xdr:rowOff>58458</xdr:rowOff>
    </xdr:to>
    <xdr:pic>
      <xdr:nvPicPr>
        <xdr:cNvPr id="4" name="Magnify glass" descr="Warning icon with solid fill">
          <a:extLst>
            <a:ext uri="{FF2B5EF4-FFF2-40B4-BE49-F238E27FC236}">
              <a16:creationId xmlns:a16="http://schemas.microsoft.com/office/drawing/2014/main" id="{2DE729E8-1432-4AE0-876B-D7AEAFE3D0A8}"/>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rcRect/>
        <a:stretch/>
      </xdr:blipFill>
      <xdr:spPr>
        <a:xfrm flipH="1">
          <a:off x="7330440" y="7381240"/>
          <a:ext cx="336614" cy="312458"/>
        </a:xfrm>
        <a:prstGeom prst="rect">
          <a:avLst/>
        </a:prstGeom>
      </xdr:spPr>
    </xdr:pic>
    <xdr:clientData/>
  </xdr:twoCellAnchor>
  <xdr:twoCellAnchor>
    <xdr:from>
      <xdr:col>10</xdr:col>
      <xdr:colOff>553316</xdr:colOff>
      <xdr:row>132</xdr:row>
      <xdr:rowOff>121227</xdr:rowOff>
    </xdr:from>
    <xdr:to>
      <xdr:col>11</xdr:col>
      <xdr:colOff>596784</xdr:colOff>
      <xdr:row>134</xdr:row>
      <xdr:rowOff>85126</xdr:rowOff>
    </xdr:to>
    <xdr:sp macro="" textlink="">
      <xdr:nvSpPr>
        <xdr:cNvPr id="5" name="Next Button" descr="A blue next step button, hyperlinked to next sheet">
          <a:hlinkClick xmlns:r="http://schemas.openxmlformats.org/officeDocument/2006/relationships" r:id="rId4"/>
          <a:extLst>
            <a:ext uri="{FF2B5EF4-FFF2-40B4-BE49-F238E27FC236}">
              <a16:creationId xmlns:a16="http://schemas.microsoft.com/office/drawing/2014/main" id="{867B7172-8C1F-43EE-8683-EFD5A1A0DE9A}"/>
            </a:ext>
          </a:extLst>
        </xdr:cNvPr>
        <xdr:cNvSpPr/>
      </xdr:nvSpPr>
      <xdr:spPr>
        <a:xfrm>
          <a:off x="11625176" y="6041967"/>
          <a:ext cx="767368" cy="344899"/>
        </a:xfrm>
        <a:prstGeom prst="rightArrowCallout">
          <a:avLst>
            <a:gd name="adj1" fmla="val 32829"/>
            <a:gd name="adj2" fmla="val 14954"/>
            <a:gd name="adj3" fmla="val 0"/>
            <a:gd name="adj4" fmla="val 100000"/>
          </a:avLst>
        </a:prstGeom>
        <a:solidFill>
          <a:schemeClr val="bg1"/>
        </a:solidFill>
        <a:ln>
          <a:noFill/>
          <a:miter lim="800000"/>
        </a:ln>
      </xdr:spPr>
      <xdr:style>
        <a:lnRef idx="2">
          <a:schemeClr val="accent6"/>
        </a:lnRef>
        <a:fillRef idx="1">
          <a:schemeClr val="lt1"/>
        </a:fillRef>
        <a:effectRef idx="0">
          <a:schemeClr val="accent6"/>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n-US" sz="1200" b="1">
              <a:solidFill>
                <a:schemeClr val="tx1">
                  <a:lumMod val="75000"/>
                  <a:lumOff val="25000"/>
                </a:schemeClr>
              </a:solidFill>
              <a:latin typeface="Futura Bk BT" panose="020B0502020204020303" pitchFamily="34" charset="0"/>
              <a:ea typeface="Segoe UI" pitchFamily="34" charset="0"/>
              <a:cs typeface="Segoe UI" pitchFamily="34" charset="0"/>
            </a:rPr>
            <a:t>Next </a:t>
          </a:r>
          <a:r>
            <a:rPr lang="en-US" sz="1200" b="1" kern="1200">
              <a:solidFill>
                <a:schemeClr val="tx1">
                  <a:lumMod val="75000"/>
                  <a:lumOff val="25000"/>
                </a:schemeClr>
              </a:solidFill>
              <a:effectLst/>
              <a:latin typeface="Futura Bk BT" panose="020B0502020204020303" pitchFamily="34" charset="0"/>
              <a:ea typeface="+mn-ea"/>
              <a:cs typeface="+mn-cs"/>
            </a:rPr>
            <a:t>&gt;</a:t>
          </a:r>
          <a:endParaRPr lang="en-US" sz="1200" b="1">
            <a:solidFill>
              <a:schemeClr val="tx1">
                <a:lumMod val="75000"/>
                <a:lumOff val="25000"/>
              </a:schemeClr>
            </a:solidFill>
            <a:latin typeface="Futura Bk BT" panose="020B0502020204020303" pitchFamily="34" charset="0"/>
            <a:ea typeface="Segoe UI" pitchFamily="34" charset="0"/>
            <a:cs typeface="Segoe UI" pitchFamily="34" charset="0"/>
          </a:endParaRPr>
        </a:p>
      </xdr:txBody>
    </xdr:sp>
    <xdr:clientData/>
  </xdr:twoCellAnchor>
  <xdr:twoCellAnchor>
    <xdr:from>
      <xdr:col>0</xdr:col>
      <xdr:colOff>238125</xdr:colOff>
      <xdr:row>22</xdr:row>
      <xdr:rowOff>174625</xdr:rowOff>
    </xdr:from>
    <xdr:to>
      <xdr:col>10</xdr:col>
      <xdr:colOff>198438</xdr:colOff>
      <xdr:row>53</xdr:row>
      <xdr:rowOff>7937</xdr:rowOff>
    </xdr:to>
    <xdr:sp macro="" textlink="">
      <xdr:nvSpPr>
        <xdr:cNvPr id="6" name="TextBox 5">
          <a:extLst>
            <a:ext uri="{FF2B5EF4-FFF2-40B4-BE49-F238E27FC236}">
              <a16:creationId xmlns:a16="http://schemas.microsoft.com/office/drawing/2014/main" id="{7703EB79-730E-E14D-7F8F-E7D608B8CFAB}"/>
            </a:ext>
          </a:extLst>
        </xdr:cNvPr>
        <xdr:cNvSpPr txBox="1"/>
      </xdr:nvSpPr>
      <xdr:spPr>
        <a:xfrm>
          <a:off x="238125" y="4468813"/>
          <a:ext cx="14200188" cy="608806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Use this</a:t>
          </a:r>
          <a:r>
            <a:rPr lang="en-US" sz="1100" baseline="0"/>
            <a:t> space to write your summary.</a:t>
          </a:r>
          <a:br>
            <a:rPr lang="en-US" sz="1100" baseline="0"/>
          </a:br>
          <a:endParaRPr lang="en-US" sz="1100" baseline="0"/>
        </a:p>
        <a:p>
          <a:endParaRPr lang="en-US" sz="1100"/>
        </a:p>
      </xdr:txBody>
    </xdr:sp>
    <xdr:clientData/>
  </xdr:two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ebextensions/_rels/taskpanes.xml.rels><?xml version="1.0" encoding="UTF-8" standalone="yes"?>
<Relationships xmlns="http://schemas.openxmlformats.org/package/2006/relationships"><Relationship Id="rId1" Type="http://schemas.microsoft.com/office/2011/relationships/webextension" Target="webextension1.xml"/></Relationships>
</file>

<file path=xl/webextensions/taskpanes.xml><?xml version="1.0" encoding="utf-8"?>
<wetp:taskpanes xmlns:wetp="http://schemas.microsoft.com/office/webextensions/taskpanes/2010/11">
  <wetp:taskpane dockstate="right" visibility="0" width="350" row="0">
    <wetp:webextensionref xmlns:r="http://schemas.openxmlformats.org/officeDocument/2006/relationships" r:id="rId1"/>
  </wetp:taskpane>
</wetp:taskpanes>
</file>

<file path=xl/webextensions/webextension1.xml><?xml version="1.0" encoding="utf-8"?>
<we:webextension xmlns:we="http://schemas.microsoft.com/office/webextensions/webextension/2010/11" id="{1824AD28-A813-7944-BAE5-5DF491FBA2A6}">
  <we:reference id="wa200005502" version="1.0.0.11" store="en-US" storeType="OMEX"/>
  <we:alternateReferences>
    <we:reference id="wa200005502" version="1.0.0.11" store="wa200005502" storeType="OMEX"/>
  </we:alternateReferences>
  <we:properties>
    <we:property name="docId" value="&quot;_SyTR14-dUojClpxqZ55f&quot;"/>
  </we:properties>
  <we:bindings/>
  <we:snapshot xmlns:r="http://schemas.openxmlformats.org/officeDocument/2006/relationships"/>
  <we:extLst>
    <a:ext xmlns:a="http://schemas.openxmlformats.org/drawingml/2006/main" uri="{D87F86FE-615C-45B5-9D79-34F1136793EB}">
      <we:containsCustomFunctions/>
    </a:ext>
    <a:ext xmlns:a="http://schemas.openxmlformats.org/drawingml/2006/main" uri="{7C84B067-C214-45C3-A712-C9D94CD141B2}">
      <we:customFunctionIdList>
        <we:customFunctionIds>_xldudf_GPT</we:customFunctionIds>
        <we:customFunctionIds>_xldudf_GPT_LIST</we:customFunctionIds>
        <we:customFunctionIds>_xldudf_GPT_HLIST</we:customFunctionIds>
        <we:customFunctionIds>_xldudf_GPT_CLASSIFY</we:customFunctionIds>
        <we:customFunctionIds>_xldudf_GPT_TRANSLATE</we:customFunctionIds>
        <we:customFunctionIds>_xldudf_GPT_EXTRACT</we:customFunctionIds>
        <we:customFunctionIds>_xldudf_GPT_TAG</we:customFunctionIds>
        <we:customFunctionIds>_xldudf_GPT_CONVERT</we:customFunctionIds>
        <we:customFunctionIds>_xldudf_GPT_FORMAT</we:customFunctionIds>
        <we:customFunctionIds>_xldudf_GPT_SUMMARIZE</we:customFunctionIds>
        <we:customFunctionIds>_xldudf_GPT_TABLE</we:customFunctionIds>
        <we:customFunctionIds>_xldudf_GPT_FILL</we:customFunctionIds>
        <we:customFunctionIds>_xldudf_GPT_SPLIT</we:customFunctionIds>
        <we:customFunctionIds>_xldudf_GPT_HSPLIT</we:customFunctionIds>
        <we:customFunctionIds>_xldudf_GPT_EDIT</we:customFunctionIds>
        <we:customFunctionIds>_xldudf_GPT_MATCH</we:customFunctionIds>
        <we:customFunctionIds>_xldudf_GPT_VISION</we:customFunctionIds>
        <we:customFunctionIds>_xldudf_GPT_WEB</we:customFunctionIds>
      </we:customFunctionIdList>
    </a:ext>
  </we:extLst>
</we:webextension>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8CB9BD-983F-49BB-80F7-B2E5AE173608}">
  <sheetPr>
    <tabColor theme="9" tint="-0.249977111117893"/>
  </sheetPr>
  <dimension ref="A1:K64"/>
  <sheetViews>
    <sheetView showGridLines="0" zoomScale="70" zoomScaleNormal="70" workbookViewId="0">
      <selection activeCell="J41" sqref="J41"/>
    </sheetView>
  </sheetViews>
  <sheetFormatPr baseColWidth="10" defaultColWidth="8.6640625" defaultRowHeight="15"/>
  <cols>
    <col min="1" max="1" width="3.5" style="3" customWidth="1"/>
    <col min="2" max="2" width="41.5" style="2" customWidth="1"/>
    <col min="3" max="6" width="8.6640625" style="2"/>
    <col min="7" max="7" width="26.6640625" style="2" customWidth="1"/>
    <col min="8" max="8" width="18" style="2" customWidth="1"/>
    <col min="9" max="9" width="30.6640625" style="2" customWidth="1"/>
    <col min="10" max="10" width="13.5" style="2" customWidth="1"/>
    <col min="11" max="11" width="10.6640625" style="2" customWidth="1"/>
    <col min="12" max="16384" width="8.6640625" style="2"/>
  </cols>
  <sheetData>
    <row r="1" spans="1:11" ht="15" customHeight="1">
      <c r="A1" s="1"/>
      <c r="B1" s="44"/>
      <c r="C1" s="44"/>
      <c r="D1" s="44"/>
      <c r="E1" s="44"/>
      <c r="F1" s="44"/>
      <c r="G1" s="44"/>
      <c r="H1" s="44"/>
      <c r="I1" s="44"/>
      <c r="J1" s="44"/>
      <c r="K1" s="45"/>
    </row>
    <row r="2" spans="1:11" ht="15" customHeight="1">
      <c r="A2" s="1"/>
      <c r="B2" s="44"/>
      <c r="C2" s="44"/>
      <c r="D2" s="44"/>
      <c r="E2" s="44"/>
      <c r="F2" s="44"/>
      <c r="G2" s="44"/>
      <c r="H2" s="44"/>
      <c r="I2" s="44"/>
      <c r="J2" s="44"/>
      <c r="K2" s="45"/>
    </row>
    <row r="3" spans="1:11" ht="15" customHeight="1">
      <c r="A3" s="1"/>
      <c r="B3" s="44"/>
      <c r="C3" s="44"/>
      <c r="D3" s="44"/>
      <c r="E3" s="44"/>
      <c r="F3" s="44"/>
      <c r="G3" s="44"/>
      <c r="H3" s="44"/>
      <c r="I3" s="44"/>
      <c r="J3" s="44"/>
      <c r="K3" s="45"/>
    </row>
    <row r="4" spans="1:11" ht="15" customHeight="1">
      <c r="B4" s="4"/>
      <c r="C4" s="46"/>
      <c r="D4" s="46"/>
      <c r="E4" s="46"/>
      <c r="F4" s="46"/>
      <c r="G4" s="46"/>
      <c r="H4" s="46"/>
      <c r="I4" s="46"/>
      <c r="J4" s="46"/>
      <c r="K4" s="47"/>
    </row>
    <row r="5" spans="1:11" ht="15" customHeight="1">
      <c r="B5" s="46"/>
      <c r="C5" s="46"/>
      <c r="D5" s="46"/>
      <c r="E5" s="46"/>
      <c r="F5" s="46"/>
      <c r="G5" s="46"/>
      <c r="H5" s="46"/>
      <c r="I5" s="46"/>
      <c r="J5" s="46"/>
      <c r="K5" s="47"/>
    </row>
    <row r="6" spans="1:11" s="5" customFormat="1" ht="15" customHeight="1">
      <c r="A6" s="3"/>
      <c r="B6" s="48"/>
      <c r="C6" s="48"/>
      <c r="D6" s="48"/>
      <c r="E6" s="48"/>
      <c r="F6" s="6"/>
      <c r="G6" s="6"/>
      <c r="H6" s="6"/>
      <c r="I6" s="6"/>
      <c r="J6" s="6"/>
      <c r="K6" s="49"/>
    </row>
    <row r="7" spans="1:11" s="5" customFormat="1" ht="15" customHeight="1">
      <c r="A7" s="3"/>
      <c r="B7" s="48"/>
      <c r="C7" s="48"/>
      <c r="D7" s="48"/>
      <c r="E7" s="48"/>
      <c r="F7" s="6"/>
      <c r="G7" s="6"/>
      <c r="H7" s="6"/>
      <c r="I7" s="6"/>
      <c r="J7" s="6"/>
      <c r="K7" s="49"/>
    </row>
    <row r="8" spans="1:11" s="5" customFormat="1" ht="15" customHeight="1">
      <c r="A8" s="3"/>
      <c r="B8" s="48"/>
      <c r="C8" s="48"/>
      <c r="D8" s="48"/>
      <c r="E8" s="48"/>
      <c r="F8" s="6"/>
      <c r="G8" s="6"/>
      <c r="H8" s="6"/>
      <c r="I8" s="6"/>
      <c r="J8" s="6"/>
      <c r="K8" s="49"/>
    </row>
    <row r="9" spans="1:11" s="5" customFormat="1" ht="15" customHeight="1">
      <c r="A9" s="3"/>
      <c r="B9" s="48"/>
      <c r="C9" s="48"/>
      <c r="D9" s="48"/>
      <c r="E9" s="48"/>
      <c r="F9" s="6"/>
      <c r="G9" s="6"/>
      <c r="H9" s="6"/>
      <c r="I9" s="6"/>
      <c r="J9" s="6"/>
      <c r="K9" s="49"/>
    </row>
    <row r="10" spans="1:11" s="5" customFormat="1" ht="15" customHeight="1">
      <c r="A10" s="3"/>
      <c r="B10" s="48"/>
      <c r="C10" s="48"/>
      <c r="D10" s="48"/>
      <c r="E10" s="48"/>
      <c r="F10" s="6"/>
      <c r="G10" s="6"/>
      <c r="H10" s="6"/>
      <c r="I10" s="6"/>
      <c r="J10" s="6"/>
      <c r="K10" s="49"/>
    </row>
    <row r="11" spans="1:11" s="5" customFormat="1" ht="15" customHeight="1">
      <c r="A11" s="3"/>
      <c r="B11" s="48"/>
      <c r="C11" s="48"/>
      <c r="D11" s="48"/>
      <c r="E11" s="48"/>
      <c r="F11" s="6"/>
      <c r="G11" s="6"/>
      <c r="H11" s="6"/>
      <c r="I11" s="6"/>
      <c r="J11" s="6"/>
      <c r="K11" s="49"/>
    </row>
    <row r="12" spans="1:11" s="5" customFormat="1" ht="15" customHeight="1">
      <c r="A12" s="3"/>
      <c r="B12" s="48"/>
      <c r="C12" s="48"/>
      <c r="D12" s="48"/>
      <c r="E12" s="48"/>
      <c r="F12" s="6"/>
      <c r="G12" s="6"/>
      <c r="H12" s="6"/>
      <c r="I12" s="6"/>
      <c r="J12" s="6"/>
      <c r="K12" s="49"/>
    </row>
    <row r="13" spans="1:11" s="5" customFormat="1" ht="15" customHeight="1">
      <c r="A13" s="3"/>
      <c r="B13" s="48"/>
      <c r="C13" s="48"/>
      <c r="D13" s="48"/>
      <c r="E13" s="48"/>
      <c r="F13" s="6"/>
      <c r="G13" s="6"/>
      <c r="H13" s="6"/>
      <c r="I13" s="6"/>
      <c r="J13" s="6"/>
      <c r="K13" s="49"/>
    </row>
    <row r="14" spans="1:11" s="5" customFormat="1" ht="15" customHeight="1">
      <c r="A14" s="3"/>
      <c r="B14" s="48"/>
      <c r="C14" s="48"/>
      <c r="D14" s="48"/>
      <c r="E14" s="48"/>
      <c r="F14" s="6"/>
      <c r="G14" s="6"/>
      <c r="H14" s="6"/>
      <c r="I14" s="6"/>
      <c r="J14" s="6"/>
      <c r="K14" s="49"/>
    </row>
    <row r="15" spans="1:11" s="5" customFormat="1" ht="15" customHeight="1">
      <c r="A15" s="3"/>
      <c r="B15" s="48"/>
      <c r="C15" s="48"/>
      <c r="D15" s="48"/>
      <c r="E15" s="48"/>
      <c r="F15" s="6"/>
      <c r="G15" s="6"/>
      <c r="H15" s="6"/>
      <c r="I15" s="6"/>
      <c r="J15" s="6"/>
      <c r="K15" s="49"/>
    </row>
    <row r="16" spans="1:11" s="5" customFormat="1" ht="15" customHeight="1">
      <c r="A16" s="3"/>
      <c r="B16" s="48"/>
      <c r="C16" s="48"/>
      <c r="D16" s="48"/>
      <c r="E16" s="48"/>
      <c r="F16" s="6"/>
      <c r="G16" s="6"/>
      <c r="H16" s="6"/>
      <c r="I16" s="6"/>
      <c r="J16" s="6"/>
      <c r="K16" s="49"/>
    </row>
    <row r="17" spans="1:11" s="5" customFormat="1" ht="15" customHeight="1">
      <c r="A17" s="3"/>
      <c r="B17" s="48"/>
      <c r="C17" s="48"/>
      <c r="D17" s="48"/>
      <c r="E17" s="48"/>
      <c r="F17" s="6"/>
      <c r="G17" s="6"/>
      <c r="H17" s="6"/>
      <c r="I17" s="6"/>
      <c r="J17" s="6"/>
      <c r="K17" s="49"/>
    </row>
    <row r="18" spans="1:11" ht="15" customHeight="1">
      <c r="B18" s="46"/>
      <c r="C18" s="46"/>
      <c r="D18" s="46"/>
      <c r="E18" s="46"/>
      <c r="F18" s="6"/>
      <c r="G18" s="6"/>
      <c r="H18" s="6"/>
      <c r="I18" s="6"/>
      <c r="J18" s="6"/>
      <c r="K18" s="47"/>
    </row>
    <row r="19" spans="1:11" ht="15" customHeight="1">
      <c r="B19" s="46"/>
      <c r="C19" s="46"/>
      <c r="D19" s="46"/>
      <c r="E19" s="46"/>
      <c r="F19" s="6"/>
      <c r="G19" s="6"/>
      <c r="H19" s="6"/>
      <c r="I19" s="6"/>
      <c r="J19" s="6"/>
      <c r="K19" s="47"/>
    </row>
    <row r="20" spans="1:11" ht="15" customHeight="1">
      <c r="B20" s="46"/>
      <c r="C20" s="46"/>
      <c r="D20" s="46"/>
      <c r="E20" s="46"/>
      <c r="F20" s="6"/>
      <c r="G20" s="6"/>
      <c r="H20" s="6"/>
      <c r="I20" s="6"/>
      <c r="J20" s="6"/>
      <c r="K20" s="47"/>
    </row>
    <row r="21" spans="1:11" ht="15" customHeight="1">
      <c r="B21" s="46"/>
      <c r="C21" s="46"/>
      <c r="D21" s="46"/>
      <c r="E21" s="46"/>
      <c r="F21" s="3"/>
      <c r="G21" s="3"/>
      <c r="H21" s="3"/>
      <c r="I21" s="3"/>
      <c r="J21" s="46"/>
      <c r="K21" s="47"/>
    </row>
    <row r="22" spans="1:11" ht="15" customHeight="1">
      <c r="B22" s="46"/>
      <c r="C22" s="46"/>
      <c r="D22" s="46"/>
      <c r="E22" s="46"/>
      <c r="F22" s="46"/>
      <c r="G22" s="46"/>
      <c r="H22" s="46"/>
      <c r="I22" s="46"/>
      <c r="J22" s="46"/>
      <c r="K22" s="47"/>
    </row>
    <row r="23" spans="1:11" ht="15" customHeight="1">
      <c r="B23" s="46"/>
      <c r="C23" s="46"/>
      <c r="D23" s="46"/>
      <c r="E23" s="46"/>
      <c r="F23" s="46"/>
      <c r="G23" s="46"/>
      <c r="H23" s="46"/>
      <c r="I23" s="46"/>
      <c r="J23" s="46"/>
      <c r="K23" s="47"/>
    </row>
    <row r="24" spans="1:11" ht="15" customHeight="1">
      <c r="B24" s="46"/>
      <c r="C24" s="46"/>
      <c r="D24" s="46"/>
      <c r="E24" s="46"/>
      <c r="F24" s="46"/>
      <c r="G24" s="46"/>
      <c r="H24" s="46"/>
      <c r="I24" s="46"/>
      <c r="J24" s="46"/>
      <c r="K24" s="47"/>
    </row>
    <row r="25" spans="1:11" ht="15" customHeight="1">
      <c r="B25" s="46"/>
      <c r="C25" s="46"/>
      <c r="D25" s="46"/>
      <c r="E25" s="46"/>
      <c r="F25" s="46"/>
      <c r="G25" s="46"/>
      <c r="H25" s="46"/>
      <c r="I25" s="46"/>
      <c r="J25" s="46"/>
      <c r="K25" s="47"/>
    </row>
    <row r="26" spans="1:11" ht="15" customHeight="1">
      <c r="B26" s="46"/>
      <c r="C26" s="46"/>
      <c r="D26" s="46"/>
      <c r="E26" s="46"/>
      <c r="F26" s="50"/>
      <c r="G26" s="50"/>
      <c r="H26" s="50"/>
      <c r="I26" s="50"/>
      <c r="J26" s="50"/>
      <c r="K26" s="51"/>
    </row>
    <row r="27" spans="1:11" ht="15" customHeight="1">
      <c r="B27" s="46"/>
      <c r="C27" s="46"/>
      <c r="D27" s="46"/>
      <c r="E27" s="46"/>
      <c r="F27" s="50"/>
      <c r="G27" s="50"/>
      <c r="H27" s="50"/>
      <c r="I27" s="50"/>
      <c r="J27" s="50"/>
      <c r="K27" s="51"/>
    </row>
    <row r="28" spans="1:11" ht="15" customHeight="1">
      <c r="B28" s="46"/>
      <c r="C28" s="46"/>
      <c r="D28" s="46"/>
      <c r="E28" s="46"/>
      <c r="F28" s="50"/>
      <c r="G28" s="50"/>
      <c r="H28" s="50"/>
      <c r="I28" s="50"/>
      <c r="J28" s="50"/>
      <c r="K28" s="51"/>
    </row>
    <row r="29" spans="1:11" ht="15" customHeight="1">
      <c r="B29" s="46"/>
      <c r="C29" s="46"/>
      <c r="D29" s="46"/>
      <c r="E29" s="46"/>
      <c r="F29" s="46"/>
      <c r="G29" s="46"/>
      <c r="H29" s="52"/>
      <c r="I29" s="46"/>
      <c r="J29" s="46"/>
      <c r="K29" s="47"/>
    </row>
    <row r="30" spans="1:11" ht="22.25" customHeight="1">
      <c r="B30" s="46"/>
      <c r="C30" s="46"/>
      <c r="D30" s="46"/>
      <c r="E30" s="46"/>
      <c r="F30" s="7"/>
      <c r="G30" s="8"/>
      <c r="H30" s="101">
        <v>12278393</v>
      </c>
      <c r="I30" s="7"/>
      <c r="J30" s="7"/>
      <c r="K30" s="9"/>
    </row>
    <row r="31" spans="1:11" ht="15" customHeight="1">
      <c r="B31" s="46"/>
      <c r="C31" s="46"/>
      <c r="D31" s="46"/>
      <c r="E31" s="46"/>
      <c r="F31" s="7"/>
      <c r="G31" s="10"/>
      <c r="H31" s="10"/>
      <c r="I31" s="11"/>
      <c r="J31" s="12"/>
      <c r="K31" s="13"/>
    </row>
    <row r="32" spans="1:11" ht="15" customHeight="1">
      <c r="B32" s="46"/>
      <c r="C32" s="46"/>
      <c r="D32" s="46"/>
      <c r="E32" s="46"/>
      <c r="F32" s="7"/>
      <c r="G32" s="10"/>
      <c r="H32" s="10"/>
      <c r="I32" s="14"/>
      <c r="J32" s="14"/>
      <c r="K32" s="15"/>
    </row>
    <row r="33" spans="1:11" ht="15" customHeight="1">
      <c r="B33" s="46"/>
      <c r="C33" s="46"/>
      <c r="D33" s="46"/>
      <c r="E33" s="46"/>
      <c r="F33" s="7"/>
      <c r="G33" s="16"/>
      <c r="H33" s="10"/>
      <c r="I33" s="17"/>
      <c r="J33" s="17"/>
      <c r="K33" s="18"/>
    </row>
    <row r="34" spans="1:11" ht="15" customHeight="1">
      <c r="B34" s="46"/>
      <c r="C34" s="46"/>
      <c r="D34" s="46"/>
      <c r="E34" s="46"/>
      <c r="F34" s="7"/>
      <c r="G34" s="16"/>
      <c r="H34" s="10"/>
      <c r="I34" s="19"/>
      <c r="J34" s="19"/>
      <c r="K34" s="20"/>
    </row>
    <row r="35" spans="1:11" ht="15" customHeight="1">
      <c r="A35" s="1"/>
      <c r="B35" s="44"/>
      <c r="C35" s="44"/>
      <c r="D35" s="44"/>
      <c r="E35" s="44"/>
      <c r="F35" s="21"/>
      <c r="G35" s="22"/>
      <c r="H35" s="21"/>
      <c r="I35" s="23"/>
      <c r="J35" s="23"/>
      <c r="K35" s="24"/>
    </row>
    <row r="36" spans="1:11" ht="15" customHeight="1">
      <c r="A36" s="1"/>
      <c r="B36" s="44"/>
      <c r="C36" s="44"/>
      <c r="D36" s="44"/>
      <c r="E36" s="44"/>
      <c r="F36" s="21"/>
      <c r="G36" s="22"/>
      <c r="H36" s="25"/>
      <c r="I36" s="23"/>
      <c r="J36" s="23"/>
      <c r="K36" s="24"/>
    </row>
    <row r="37" spans="1:11" ht="15" customHeight="1">
      <c r="A37" s="1"/>
      <c r="B37" s="44"/>
      <c r="C37" s="44"/>
      <c r="D37" s="44"/>
      <c r="E37" s="44"/>
      <c r="F37" s="21"/>
      <c r="G37" s="22"/>
      <c r="H37" s="25"/>
      <c r="I37" s="23"/>
      <c r="J37" s="23"/>
      <c r="K37" s="24"/>
    </row>
    <row r="52" spans="2:8" ht="15" customHeight="1">
      <c r="B52" s="7"/>
      <c r="C52" s="7"/>
      <c r="D52" s="7"/>
      <c r="E52" s="7"/>
      <c r="F52" s="7"/>
      <c r="G52" s="7"/>
      <c r="H52" s="46"/>
    </row>
    <row r="53" spans="2:8" ht="15" customHeight="1">
      <c r="B53" s="7"/>
      <c r="C53" s="10"/>
      <c r="D53" s="10"/>
      <c r="E53" s="11"/>
      <c r="F53" s="12"/>
      <c r="G53" s="12"/>
      <c r="H53" s="26"/>
    </row>
    <row r="54" spans="2:8" ht="15" customHeight="1">
      <c r="B54" s="7"/>
      <c r="C54" s="10"/>
      <c r="D54" s="10"/>
      <c r="E54" s="14"/>
      <c r="F54" s="14"/>
      <c r="G54" s="14"/>
      <c r="H54" s="46"/>
    </row>
    <row r="55" spans="2:8" ht="15" customHeight="1">
      <c r="B55" s="7"/>
      <c r="C55" s="16"/>
      <c r="D55" s="10"/>
      <c r="E55" s="17"/>
      <c r="F55" s="17"/>
      <c r="G55" s="17"/>
      <c r="H55" s="46"/>
    </row>
    <row r="56" spans="2:8" ht="15" customHeight="1">
      <c r="B56" s="7"/>
      <c r="C56" s="16"/>
      <c r="D56" s="10"/>
      <c r="E56" s="17"/>
      <c r="F56" s="17"/>
      <c r="G56" s="17"/>
      <c r="H56" s="46"/>
    </row>
    <row r="57" spans="2:8" ht="15" customHeight="1">
      <c r="B57" s="7"/>
      <c r="C57" s="16"/>
      <c r="D57" s="10"/>
      <c r="E57" s="17"/>
      <c r="F57" s="17"/>
      <c r="G57" s="17"/>
      <c r="H57" s="46"/>
    </row>
    <row r="58" spans="2:8" ht="15" customHeight="1">
      <c r="B58" s="7"/>
      <c r="C58" s="17"/>
      <c r="D58" s="10"/>
      <c r="E58" s="17"/>
      <c r="F58" s="17"/>
      <c r="G58" s="17"/>
      <c r="H58" s="46"/>
    </row>
    <row r="59" spans="2:8" ht="15" customHeight="1">
      <c r="B59" s="7"/>
      <c r="C59" s="16"/>
      <c r="D59" s="10"/>
      <c r="E59" s="17"/>
      <c r="F59" s="17"/>
      <c r="G59" s="17"/>
      <c r="H59" s="46"/>
    </row>
    <row r="60" spans="2:8" ht="15" customHeight="1">
      <c r="B60" s="7"/>
      <c r="C60" s="16"/>
      <c r="D60" s="10"/>
      <c r="E60" s="17"/>
      <c r="F60" s="17"/>
      <c r="G60" s="17"/>
      <c r="H60" s="46"/>
    </row>
    <row r="61" spans="2:8" ht="15" customHeight="1">
      <c r="B61" s="7"/>
      <c r="C61" s="16"/>
      <c r="D61" s="10"/>
      <c r="E61" s="19"/>
      <c r="F61" s="19"/>
      <c r="G61" s="19"/>
      <c r="H61" s="46"/>
    </row>
    <row r="62" spans="2:8" ht="15" customHeight="1">
      <c r="B62" s="7"/>
      <c r="C62" s="16"/>
      <c r="D62" s="7"/>
      <c r="E62" s="17"/>
      <c r="F62" s="17"/>
      <c r="G62" s="17"/>
      <c r="H62" s="46"/>
    </row>
    <row r="63" spans="2:8" ht="15" customHeight="1">
      <c r="B63" s="7"/>
      <c r="C63" s="16"/>
      <c r="D63" s="10"/>
      <c r="E63" s="17"/>
      <c r="F63" s="17"/>
      <c r="G63" s="17"/>
    </row>
    <row r="64" spans="2:8" ht="15" customHeight="1">
      <c r="B64" s="7"/>
      <c r="C64" s="16"/>
      <c r="D64" s="10"/>
      <c r="E64" s="17"/>
      <c r="F64" s="17"/>
      <c r="G64" s="17"/>
    </row>
  </sheetData>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2ACBFC-EF18-4B8A-AD1B-35EEADC2EB54}">
  <sheetPr>
    <tabColor theme="9" tint="-0.249977111117893"/>
    <pageSetUpPr fitToPage="1"/>
  </sheetPr>
  <dimension ref="A1:CM128"/>
  <sheetViews>
    <sheetView tabSelected="1" topLeftCell="AE61" zoomScale="92" zoomScaleNormal="92" workbookViewId="0">
      <selection activeCell="AD103" sqref="AD103"/>
    </sheetView>
  </sheetViews>
  <sheetFormatPr baseColWidth="10" defaultColWidth="8.6640625" defaultRowHeight="19"/>
  <cols>
    <col min="1" max="21" width="8.6640625" style="38"/>
    <col min="22" max="22" width="10.1640625" style="38" customWidth="1"/>
    <col min="23" max="29" width="21.6640625" style="38" customWidth="1"/>
    <col min="30" max="30" width="42" style="38" customWidth="1"/>
    <col min="31" max="31" width="20" style="38" customWidth="1"/>
    <col min="32" max="32" width="3.83203125" style="38" customWidth="1"/>
    <col min="33" max="33" width="12.83203125" style="108" customWidth="1"/>
    <col min="34" max="34" width="13.83203125" style="108" bestFit="1" customWidth="1"/>
    <col min="35" max="35" width="10" style="108" customWidth="1"/>
    <col min="36" max="36" width="10.6640625" style="108" bestFit="1" customWidth="1"/>
    <col min="37" max="37" width="3.83203125" style="108" customWidth="1"/>
    <col min="38" max="38" width="11.33203125" style="108" customWidth="1"/>
    <col min="39" max="39" width="14" style="108" customWidth="1"/>
    <col min="40" max="40" width="14.5" style="206" bestFit="1" customWidth="1"/>
    <col min="41" max="41" width="3.83203125" style="38" customWidth="1"/>
    <col min="42" max="42" width="12.6640625" style="38" bestFit="1" customWidth="1"/>
    <col min="43" max="43" width="21.5" style="38" bestFit="1" customWidth="1"/>
    <col min="44" max="44" width="15.6640625" style="38" bestFit="1" customWidth="1"/>
    <col min="45" max="45" width="17.83203125" style="38" bestFit="1" customWidth="1"/>
    <col min="46" max="46" width="18.1640625" style="38" bestFit="1" customWidth="1"/>
    <col min="47" max="47" width="14.33203125" style="38" bestFit="1" customWidth="1"/>
    <col min="48" max="48" width="8.6640625" style="38" customWidth="1"/>
    <col min="49" max="49" width="8.6640625" style="38"/>
    <col min="50" max="50" width="11" style="38" bestFit="1" customWidth="1"/>
    <col min="51" max="51" width="8.6640625" style="38"/>
    <col min="52" max="52" width="24" style="38" bestFit="1" customWidth="1"/>
    <col min="53" max="53" width="9.6640625" style="38" customWidth="1"/>
    <col min="54" max="54" width="17.6640625" style="38" customWidth="1"/>
    <col min="55" max="55" width="13.83203125" style="38" customWidth="1"/>
    <col min="56" max="56" width="0.1640625" style="38" customWidth="1"/>
    <col min="57" max="57" width="9.6640625" style="38" customWidth="1"/>
    <col min="58" max="58" width="17.6640625" style="38" customWidth="1"/>
    <col min="59" max="59" width="13.83203125" style="38" customWidth="1"/>
    <col min="60" max="60" width="14.6640625" style="38" customWidth="1"/>
    <col min="61" max="61" width="12.33203125" style="38" customWidth="1"/>
    <col min="62" max="62" width="16.33203125" style="38" bestFit="1" customWidth="1"/>
    <col min="63" max="63" width="11.1640625" style="38" bestFit="1" customWidth="1"/>
    <col min="64" max="16384" width="8.6640625" style="38"/>
  </cols>
  <sheetData>
    <row r="1" spans="1:60" s="27" customFormat="1" ht="17">
      <c r="A1" s="37"/>
      <c r="B1" s="37"/>
      <c r="C1" s="37"/>
      <c r="D1" s="37"/>
      <c r="E1" s="37"/>
      <c r="F1" s="37"/>
      <c r="G1" s="37"/>
      <c r="H1" s="37"/>
      <c r="I1" s="37"/>
      <c r="J1" s="37"/>
      <c r="K1" s="37"/>
      <c r="L1" s="37"/>
      <c r="M1" s="31"/>
      <c r="N1" s="31"/>
      <c r="O1" s="31"/>
      <c r="P1" s="31"/>
      <c r="Q1" s="31"/>
      <c r="R1" s="31"/>
      <c r="V1" s="27" t="s">
        <v>104</v>
      </c>
      <c r="W1" s="102">
        <v>0.12</v>
      </c>
      <c r="AA1" s="102"/>
      <c r="AG1" s="176"/>
      <c r="AH1" s="176"/>
      <c r="AI1" s="176"/>
      <c r="AJ1" s="176"/>
      <c r="AK1" s="176"/>
      <c r="AL1" s="176"/>
      <c r="AM1" s="176"/>
      <c r="AN1" s="204"/>
    </row>
    <row r="2" spans="1:60" s="27" customFormat="1" ht="17">
      <c r="A2" s="37"/>
      <c r="B2" s="37"/>
      <c r="C2" s="37"/>
      <c r="D2" s="37"/>
      <c r="E2" s="37"/>
      <c r="F2" s="37"/>
      <c r="G2" s="37"/>
      <c r="H2" s="37"/>
      <c r="I2" s="37"/>
      <c r="J2" s="37"/>
      <c r="K2" s="37"/>
      <c r="L2" s="37"/>
      <c r="M2" s="31"/>
      <c r="N2" s="31"/>
      <c r="O2" s="31"/>
      <c r="P2" s="31"/>
      <c r="Q2" s="31"/>
      <c r="R2" s="31"/>
      <c r="V2" s="27" t="s">
        <v>105</v>
      </c>
      <c r="W2" s="102">
        <v>0.06</v>
      </c>
      <c r="AG2" s="176"/>
      <c r="AH2" s="176"/>
      <c r="AI2" s="176"/>
      <c r="AJ2" s="176"/>
      <c r="AK2" s="176"/>
      <c r="AL2" s="176"/>
      <c r="AM2" s="176"/>
      <c r="AN2" s="204"/>
    </row>
    <row r="3" spans="1:60" s="27" customFormat="1" ht="17">
      <c r="A3" s="37"/>
      <c r="B3" s="37"/>
      <c r="C3" s="37"/>
      <c r="D3" s="37"/>
      <c r="E3" s="37"/>
      <c r="F3" s="37"/>
      <c r="G3" s="37"/>
      <c r="H3" s="37"/>
      <c r="I3" s="37"/>
      <c r="J3" s="37"/>
      <c r="K3" s="37"/>
      <c r="L3" s="37"/>
      <c r="M3" s="31"/>
      <c r="N3" s="31"/>
      <c r="O3" s="31"/>
      <c r="P3" s="31"/>
      <c r="Q3" s="31"/>
      <c r="R3" s="31"/>
      <c r="V3" s="27" t="s">
        <v>106</v>
      </c>
      <c r="W3" s="27" t="s">
        <v>114</v>
      </c>
      <c r="AG3" s="176"/>
      <c r="AH3" s="176"/>
      <c r="AI3" s="176"/>
      <c r="AJ3" s="176"/>
      <c r="AK3" s="176"/>
      <c r="AL3" s="176"/>
      <c r="AM3" s="176"/>
      <c r="AN3" s="204"/>
    </row>
    <row r="4" spans="1:60" s="34" customFormat="1" ht="18" thickBot="1">
      <c r="C4" s="33"/>
      <c r="O4" s="33"/>
      <c r="V4" s="34" t="s">
        <v>173</v>
      </c>
      <c r="W4" s="27"/>
      <c r="AG4" s="177"/>
      <c r="AH4" s="177"/>
      <c r="AI4" s="177"/>
      <c r="AJ4" s="177"/>
      <c r="AK4" s="177"/>
      <c r="AL4" s="177"/>
      <c r="AM4" s="177"/>
      <c r="AN4" s="205"/>
    </row>
    <row r="5" spans="1:60" ht="26">
      <c r="B5" s="312" t="s">
        <v>0</v>
      </c>
      <c r="C5" s="313"/>
      <c r="D5" s="313"/>
      <c r="E5" s="313"/>
      <c r="F5" s="313"/>
      <c r="G5" s="314"/>
      <c r="V5" s="38" t="s">
        <v>21</v>
      </c>
      <c r="W5" s="38">
        <v>2000</v>
      </c>
    </row>
    <row r="6" spans="1:60">
      <c r="B6" s="306" t="s">
        <v>86</v>
      </c>
      <c r="C6" s="307"/>
      <c r="D6" s="307"/>
      <c r="E6" s="307"/>
      <c r="F6" s="307"/>
      <c r="G6" s="308"/>
      <c r="V6" s="38" t="s">
        <v>103</v>
      </c>
      <c r="W6" s="38">
        <v>10000</v>
      </c>
    </row>
    <row r="7" spans="1:60" ht="20" thickBot="1">
      <c r="B7" s="309"/>
      <c r="C7" s="310"/>
      <c r="D7" s="310"/>
      <c r="E7" s="310"/>
      <c r="F7" s="310"/>
      <c r="G7" s="311"/>
    </row>
    <row r="8" spans="1:60" ht="195.5" customHeight="1" thickBot="1">
      <c r="B8" s="297" t="str" cm="1">
        <f t="array" ref="B8">_xlfn.IFS(assignment!$E$1=3,'DATA SET 1'!$B$2, assignment!$E$1&lt;3,'DATA SET 2'!$B$2, assignment!$E$1&gt;3,'DATA SET 3'!$B$2, TRUE, "INCORRECT ID")</f>
        <v xml:space="preserve">
Management has completed a comprehensive market study that suggests that an updated version of its highest demand product would enable the company to increase its prices and recapture sales lost to competitors. Management estimates that additional R&amp;D of $10 million and increased marketing expense of $2 million would be needed to drive sales. The enhanced product would increase net sales by 12% and cost of goods sold by 6%. For analysis and comparison purposes, assume the new product, marketing, and pricing could take effect immediately (use the current year as your baseline). Assume inventory needs will increase but remain at a constant percentage of sales level to the current year. Assume accounts receivable will increase but remain at a constant percentage of sales level to the current year. Assume all other accounts remain at the same amount as the current year.</v>
      </c>
      <c r="C8" s="298"/>
      <c r="D8" s="298"/>
      <c r="E8" s="298"/>
      <c r="F8" s="298"/>
      <c r="G8" s="298"/>
      <c r="H8" s="298"/>
      <c r="I8" s="298"/>
      <c r="J8" s="298"/>
      <c r="K8" s="298"/>
      <c r="L8" s="298"/>
      <c r="M8" s="298"/>
      <c r="N8" s="298"/>
      <c r="O8" s="298"/>
      <c r="P8" s="298"/>
      <c r="Q8" s="298"/>
      <c r="R8" s="298"/>
      <c r="S8" s="298"/>
      <c r="T8" s="298"/>
      <c r="U8" s="299"/>
      <c r="W8" s="74"/>
      <c r="X8" s="74"/>
      <c r="Y8" s="74"/>
      <c r="Z8" s="74"/>
      <c r="AA8" s="74"/>
      <c r="AB8" s="74"/>
      <c r="AC8" s="74"/>
      <c r="AD8" s="74"/>
      <c r="AE8" s="74"/>
      <c r="AF8" s="74"/>
      <c r="AG8" s="178"/>
      <c r="AH8" s="177"/>
      <c r="AI8" s="177"/>
      <c r="AJ8" s="179"/>
      <c r="AK8" s="177"/>
      <c r="AL8" s="177"/>
      <c r="AM8" s="177"/>
      <c r="AN8" s="205"/>
      <c r="AO8" s="34"/>
      <c r="AP8" s="34"/>
      <c r="AQ8" s="34"/>
      <c r="AR8" s="34"/>
      <c r="AS8" s="34"/>
      <c r="AT8" s="34"/>
      <c r="AU8" s="34"/>
    </row>
    <row r="9" spans="1:60">
      <c r="B9" s="300"/>
      <c r="C9" s="301"/>
      <c r="D9" s="301"/>
      <c r="E9" s="301"/>
      <c r="F9" s="301"/>
      <c r="G9" s="301"/>
      <c r="H9" s="301"/>
      <c r="I9" s="301"/>
      <c r="J9" s="301"/>
      <c r="K9" s="301"/>
      <c r="L9" s="301"/>
      <c r="M9" s="301"/>
      <c r="N9" s="301"/>
      <c r="O9" s="301"/>
      <c r="P9" s="301"/>
      <c r="Q9" s="301"/>
      <c r="R9" s="301"/>
      <c r="S9" s="301"/>
      <c r="T9" s="301"/>
      <c r="U9" s="302"/>
      <c r="W9" s="83" t="s">
        <v>1</v>
      </c>
      <c r="X9" s="84"/>
      <c r="Y9" s="74"/>
      <c r="Z9" s="74"/>
      <c r="AA9" s="74"/>
      <c r="AB9" s="74"/>
      <c r="AC9" s="74"/>
      <c r="AD9" s="74"/>
      <c r="AE9" s="74"/>
      <c r="AF9" s="74"/>
      <c r="AG9" s="178"/>
      <c r="AH9" s="177"/>
      <c r="AI9" s="177"/>
      <c r="AJ9" s="179"/>
      <c r="AK9" s="177"/>
      <c r="AL9" s="177"/>
      <c r="AM9" s="177"/>
      <c r="AN9" s="205"/>
      <c r="AO9" s="34"/>
      <c r="AP9" s="34"/>
      <c r="AQ9" s="34"/>
      <c r="AR9" s="34"/>
      <c r="AS9" s="34"/>
      <c r="AT9" s="34"/>
      <c r="AU9" s="34"/>
    </row>
    <row r="10" spans="1:60">
      <c r="B10" s="300"/>
      <c r="C10" s="301"/>
      <c r="D10" s="301"/>
      <c r="E10" s="301"/>
      <c r="F10" s="301"/>
      <c r="G10" s="301"/>
      <c r="H10" s="301"/>
      <c r="I10" s="301"/>
      <c r="J10" s="301"/>
      <c r="K10" s="301"/>
      <c r="L10" s="301"/>
      <c r="M10" s="301"/>
      <c r="N10" s="301"/>
      <c r="O10" s="301"/>
      <c r="P10" s="301"/>
      <c r="Q10" s="301"/>
      <c r="R10" s="301"/>
      <c r="S10" s="301"/>
      <c r="T10" s="301"/>
      <c r="U10" s="302"/>
      <c r="W10" s="85"/>
      <c r="X10" s="86"/>
      <c r="Y10" s="74"/>
      <c r="Z10" s="74"/>
      <c r="AA10" s="74"/>
      <c r="AB10" s="74"/>
      <c r="AC10" s="74"/>
      <c r="AD10" s="74"/>
      <c r="AE10" s="74"/>
      <c r="AF10" s="74"/>
      <c r="AG10" s="178"/>
      <c r="AH10" s="177"/>
      <c r="AI10" s="177"/>
      <c r="AJ10" s="179"/>
      <c r="AK10" s="177"/>
      <c r="AL10" s="177"/>
      <c r="AM10" s="177"/>
      <c r="AN10" s="205"/>
      <c r="AO10" s="34"/>
      <c r="AP10" s="34"/>
      <c r="AQ10" s="34"/>
      <c r="AR10" s="34"/>
      <c r="AS10" s="34"/>
      <c r="AT10" s="34"/>
      <c r="AU10" s="34"/>
    </row>
    <row r="11" spans="1:60">
      <c r="B11" s="300"/>
      <c r="C11" s="301"/>
      <c r="D11" s="301"/>
      <c r="E11" s="301"/>
      <c r="F11" s="301"/>
      <c r="G11" s="301"/>
      <c r="H11" s="301"/>
      <c r="I11" s="301"/>
      <c r="J11" s="301"/>
      <c r="K11" s="301"/>
      <c r="L11" s="301"/>
      <c r="M11" s="301"/>
      <c r="N11" s="301"/>
      <c r="O11" s="301"/>
      <c r="P11" s="301"/>
      <c r="Q11" s="301"/>
      <c r="R11" s="301"/>
      <c r="S11" s="301"/>
      <c r="T11" s="301"/>
      <c r="U11" s="302"/>
      <c r="W11" s="76" t="s">
        <v>2</v>
      </c>
      <c r="X11" s="77">
        <v>0.54</v>
      </c>
      <c r="Y11" s="93"/>
      <c r="Z11" s="93"/>
      <c r="AA11" s="74"/>
      <c r="AB11" s="74"/>
      <c r="AC11" s="74"/>
      <c r="AD11" s="74"/>
      <c r="AE11" s="74"/>
      <c r="AF11" s="74"/>
      <c r="AG11" s="178"/>
      <c r="AH11" s="177"/>
      <c r="AI11" s="177"/>
      <c r="AJ11" s="179"/>
      <c r="AK11" s="177"/>
      <c r="AL11" s="177"/>
      <c r="AM11" s="177"/>
      <c r="AN11" s="205"/>
      <c r="AO11" s="34"/>
      <c r="AP11" s="34"/>
      <c r="AQ11" s="34"/>
      <c r="AR11" s="34"/>
      <c r="AS11" s="34"/>
      <c r="AT11" s="34"/>
      <c r="AU11" s="34"/>
    </row>
    <row r="12" spans="1:60">
      <c r="B12" s="300"/>
      <c r="C12" s="301"/>
      <c r="D12" s="301"/>
      <c r="E12" s="301"/>
      <c r="F12" s="301"/>
      <c r="G12" s="301"/>
      <c r="H12" s="301"/>
      <c r="I12" s="301"/>
      <c r="J12" s="301"/>
      <c r="K12" s="301"/>
      <c r="L12" s="301"/>
      <c r="M12" s="301"/>
      <c r="N12" s="301"/>
      <c r="O12" s="301"/>
      <c r="P12" s="301"/>
      <c r="Q12" s="301"/>
      <c r="R12" s="301"/>
      <c r="S12" s="301"/>
      <c r="T12" s="301"/>
      <c r="U12" s="302"/>
      <c r="W12" s="78" t="s">
        <v>3</v>
      </c>
      <c r="X12" s="79">
        <v>1.93</v>
      </c>
      <c r="Y12" s="93"/>
      <c r="Z12" s="93"/>
      <c r="AA12" s="74"/>
      <c r="AB12" s="74"/>
      <c r="AC12" s="74"/>
      <c r="AD12" s="74"/>
      <c r="AE12" s="74"/>
      <c r="AF12" s="74"/>
      <c r="AG12" s="178"/>
      <c r="AH12" s="177"/>
      <c r="AI12" s="177"/>
      <c r="AJ12" s="179"/>
      <c r="AK12" s="177"/>
      <c r="AL12" s="177"/>
      <c r="AM12" s="177"/>
      <c r="AN12" s="205"/>
      <c r="AO12" s="34"/>
      <c r="AP12" s="34"/>
      <c r="AQ12" s="34"/>
      <c r="AR12" s="34"/>
      <c r="AS12" s="34"/>
      <c r="AT12" s="34"/>
      <c r="AU12" s="34"/>
    </row>
    <row r="13" spans="1:60">
      <c r="B13" s="300"/>
      <c r="C13" s="301"/>
      <c r="D13" s="301"/>
      <c r="E13" s="301"/>
      <c r="F13" s="301"/>
      <c r="G13" s="301"/>
      <c r="H13" s="301"/>
      <c r="I13" s="301"/>
      <c r="J13" s="301"/>
      <c r="K13" s="301"/>
      <c r="L13" s="301"/>
      <c r="M13" s="301"/>
      <c r="N13" s="301"/>
      <c r="O13" s="301"/>
      <c r="P13" s="301"/>
      <c r="Q13" s="301"/>
      <c r="R13" s="301"/>
      <c r="S13" s="301"/>
      <c r="T13" s="301"/>
      <c r="U13" s="302"/>
      <c r="W13" s="78" t="s">
        <v>4</v>
      </c>
      <c r="X13" s="79">
        <v>0.06</v>
      </c>
      <c r="Y13" s="93"/>
      <c r="Z13" s="93"/>
      <c r="AA13" s="74"/>
      <c r="AB13" s="74"/>
      <c r="AC13" s="74"/>
      <c r="AD13" s="74"/>
      <c r="AE13" s="74"/>
      <c r="AF13" s="74"/>
      <c r="AG13" s="178"/>
      <c r="AH13" s="177"/>
      <c r="AI13" s="177"/>
      <c r="AJ13" s="179"/>
      <c r="AK13" s="177"/>
      <c r="AL13" s="177"/>
      <c r="AM13" s="177"/>
      <c r="AN13" s="205"/>
      <c r="AO13" s="34"/>
      <c r="AP13" s="34"/>
      <c r="AQ13" s="34"/>
      <c r="AR13" s="34"/>
      <c r="AS13" s="34"/>
      <c r="AT13" s="34"/>
      <c r="AU13" s="34"/>
    </row>
    <row r="14" spans="1:60">
      <c r="B14" s="300"/>
      <c r="C14" s="301"/>
      <c r="D14" s="301"/>
      <c r="E14" s="301"/>
      <c r="F14" s="301"/>
      <c r="G14" s="301"/>
      <c r="H14" s="301"/>
      <c r="I14" s="301"/>
      <c r="J14" s="301"/>
      <c r="K14" s="301"/>
      <c r="L14" s="301"/>
      <c r="M14" s="301"/>
      <c r="N14" s="301"/>
      <c r="O14" s="301"/>
      <c r="P14" s="301"/>
      <c r="Q14" s="301"/>
      <c r="R14" s="301"/>
      <c r="S14" s="301"/>
      <c r="T14" s="301"/>
      <c r="U14" s="302"/>
      <c r="W14" s="78" t="s">
        <v>5</v>
      </c>
      <c r="X14" s="79">
        <v>15.37</v>
      </c>
      <c r="Y14" s="93"/>
      <c r="Z14" s="93"/>
      <c r="AA14" s="93"/>
      <c r="AB14" s="74"/>
      <c r="AC14" s="74"/>
      <c r="AD14" s="74"/>
      <c r="AE14" s="74"/>
      <c r="AF14" s="74"/>
      <c r="AG14" s="178"/>
      <c r="AH14" s="177"/>
      <c r="AI14" s="177"/>
      <c r="AJ14" s="179"/>
      <c r="AK14" s="177"/>
      <c r="AL14" s="177"/>
      <c r="AM14" s="177"/>
      <c r="AN14" s="205"/>
      <c r="AO14" s="34"/>
      <c r="AP14" s="34"/>
      <c r="AQ14" s="34"/>
      <c r="AR14" s="34"/>
      <c r="AS14" s="34"/>
      <c r="AT14" s="34"/>
      <c r="AU14" s="34"/>
    </row>
    <row r="15" spans="1:60">
      <c r="B15" s="300"/>
      <c r="C15" s="301"/>
      <c r="D15" s="301"/>
      <c r="E15" s="301"/>
      <c r="F15" s="301"/>
      <c r="G15" s="301"/>
      <c r="H15" s="301"/>
      <c r="I15" s="301"/>
      <c r="J15" s="301"/>
      <c r="K15" s="301"/>
      <c r="L15" s="301"/>
      <c r="M15" s="301"/>
      <c r="N15" s="301"/>
      <c r="O15" s="301"/>
      <c r="P15" s="301"/>
      <c r="Q15" s="301"/>
      <c r="R15" s="301"/>
      <c r="S15" s="301"/>
      <c r="T15" s="301"/>
      <c r="U15" s="302"/>
      <c r="W15" s="78" t="s">
        <v>6</v>
      </c>
      <c r="X15" s="80">
        <v>0.49340000000000001</v>
      </c>
      <c r="Y15" s="92"/>
      <c r="Z15" s="92"/>
      <c r="AA15" s="92"/>
      <c r="AB15" s="74"/>
      <c r="AC15" s="74"/>
      <c r="AD15" s="74"/>
      <c r="AE15" s="74"/>
      <c r="AF15" s="74"/>
      <c r="AG15" s="178"/>
      <c r="AH15" s="177"/>
      <c r="AI15" s="177"/>
      <c r="AJ15" s="179"/>
      <c r="AK15" s="177"/>
      <c r="AL15" s="177"/>
      <c r="AM15" s="177"/>
      <c r="AN15" s="205"/>
      <c r="AO15" s="34"/>
      <c r="AP15" s="34"/>
      <c r="AQ15" s="34"/>
      <c r="AR15" s="34"/>
      <c r="AS15" s="34"/>
      <c r="AT15" s="34"/>
      <c r="AU15" s="34"/>
    </row>
    <row r="16" spans="1:60" ht="20" thickBot="1">
      <c r="B16" s="300"/>
      <c r="C16" s="301"/>
      <c r="D16" s="301"/>
      <c r="E16" s="301"/>
      <c r="F16" s="301"/>
      <c r="G16" s="301"/>
      <c r="H16" s="301"/>
      <c r="I16" s="301"/>
      <c r="J16" s="301"/>
      <c r="K16" s="301"/>
      <c r="L16" s="301"/>
      <c r="M16" s="301"/>
      <c r="N16" s="301"/>
      <c r="O16" s="301"/>
      <c r="P16" s="301"/>
      <c r="Q16" s="301"/>
      <c r="R16" s="301"/>
      <c r="S16" s="301"/>
      <c r="T16" s="301"/>
      <c r="U16" s="302"/>
      <c r="W16" s="81" t="s">
        <v>7</v>
      </c>
      <c r="X16" s="82">
        <v>0.19040000000000001</v>
      </c>
      <c r="Y16" s="92"/>
      <c r="Z16" s="92"/>
      <c r="AA16" s="92"/>
      <c r="AB16" s="74"/>
      <c r="AC16" s="74"/>
      <c r="AD16" s="74"/>
      <c r="AE16" s="74"/>
      <c r="AF16" s="74"/>
      <c r="AG16" s="178"/>
      <c r="AH16" s="177"/>
      <c r="AI16" s="177"/>
      <c r="AJ16" s="179"/>
      <c r="AK16" s="177"/>
      <c r="AL16" s="177"/>
      <c r="AM16" s="177"/>
      <c r="AN16" s="205"/>
      <c r="AO16" s="34"/>
      <c r="AP16" s="34"/>
      <c r="AQ16" s="34"/>
      <c r="AR16" s="34"/>
      <c r="AS16" s="34"/>
      <c r="AT16" s="34"/>
      <c r="AU16" s="34"/>
      <c r="BF16" s="276"/>
      <c r="BG16" s="276"/>
      <c r="BH16" s="276"/>
    </row>
    <row r="17" spans="2:62">
      <c r="B17" s="300"/>
      <c r="C17" s="301"/>
      <c r="D17" s="301"/>
      <c r="E17" s="301"/>
      <c r="F17" s="301"/>
      <c r="G17" s="301"/>
      <c r="H17" s="301"/>
      <c r="I17" s="301"/>
      <c r="J17" s="301"/>
      <c r="K17" s="301"/>
      <c r="L17" s="301"/>
      <c r="M17" s="301"/>
      <c r="N17" s="301"/>
      <c r="O17" s="301"/>
      <c r="P17" s="301"/>
      <c r="Q17" s="301"/>
      <c r="R17" s="301"/>
      <c r="S17" s="301"/>
      <c r="T17" s="301"/>
      <c r="U17" s="302"/>
      <c r="W17" s="74"/>
      <c r="X17" s="74"/>
      <c r="Y17" s="74"/>
      <c r="Z17" s="74"/>
      <c r="AA17" s="74"/>
      <c r="AB17" s="74"/>
      <c r="AC17" s="74"/>
      <c r="AD17" s="74"/>
      <c r="AE17" s="74"/>
      <c r="AF17" s="74"/>
      <c r="AG17" s="178"/>
      <c r="AH17" s="177"/>
      <c r="AI17" s="177"/>
      <c r="AJ17" s="179"/>
      <c r="AK17" s="177"/>
      <c r="AL17" s="177"/>
      <c r="AM17" s="177"/>
      <c r="AN17" s="205"/>
      <c r="AO17" s="34"/>
      <c r="AP17" s="34"/>
      <c r="AQ17" s="34"/>
      <c r="AR17" s="34"/>
      <c r="AS17" s="34"/>
      <c r="AT17" s="34"/>
      <c r="AU17" s="34"/>
      <c r="BH17" s="277"/>
    </row>
    <row r="18" spans="2:62">
      <c r="B18" s="300"/>
      <c r="C18" s="301"/>
      <c r="D18" s="301"/>
      <c r="E18" s="301"/>
      <c r="F18" s="301"/>
      <c r="G18" s="301"/>
      <c r="H18" s="301"/>
      <c r="I18" s="301"/>
      <c r="J18" s="301"/>
      <c r="K18" s="301"/>
      <c r="L18" s="301"/>
      <c r="M18" s="301"/>
      <c r="N18" s="301"/>
      <c r="O18" s="301"/>
      <c r="P18" s="301"/>
      <c r="Q18" s="301"/>
      <c r="R18" s="301"/>
      <c r="S18" s="301"/>
      <c r="T18" s="301"/>
      <c r="U18" s="302"/>
      <c r="W18" s="74"/>
      <c r="X18" s="74"/>
      <c r="Y18" s="94"/>
      <c r="Z18" s="94"/>
      <c r="AA18" s="74"/>
      <c r="AB18" s="74"/>
      <c r="AC18" s="74"/>
      <c r="AD18" s="74"/>
      <c r="AE18" s="74"/>
      <c r="AF18" s="74"/>
      <c r="AG18" s="178"/>
      <c r="AH18" s="177"/>
      <c r="AI18" s="177"/>
      <c r="AJ18" s="179"/>
      <c r="AK18" s="177"/>
      <c r="AL18" s="177"/>
      <c r="AM18" s="177"/>
      <c r="AN18" s="205"/>
      <c r="AO18" s="34"/>
      <c r="AP18" s="34"/>
      <c r="AQ18" s="34"/>
      <c r="AR18" s="34"/>
      <c r="AS18" s="34"/>
      <c r="AT18" s="34"/>
      <c r="AU18" s="34"/>
      <c r="BH18" s="277"/>
    </row>
    <row r="19" spans="2:62" ht="18" customHeight="1" thickBot="1">
      <c r="B19" s="300"/>
      <c r="C19" s="301"/>
      <c r="D19" s="301"/>
      <c r="E19" s="301"/>
      <c r="F19" s="301"/>
      <c r="G19" s="301"/>
      <c r="H19" s="301"/>
      <c r="I19" s="301"/>
      <c r="J19" s="301"/>
      <c r="K19" s="301"/>
      <c r="L19" s="301"/>
      <c r="M19" s="301"/>
      <c r="N19" s="301"/>
      <c r="O19" s="301"/>
      <c r="P19" s="301"/>
      <c r="Q19" s="301"/>
      <c r="R19" s="301"/>
      <c r="S19" s="301"/>
      <c r="T19" s="301"/>
      <c r="U19" s="302"/>
      <c r="W19" s="74"/>
      <c r="X19"/>
      <c r="Y19" s="95"/>
      <c r="Z19" s="95"/>
      <c r="AA19"/>
      <c r="AB19"/>
      <c r="AC19"/>
      <c r="AD19"/>
      <c r="AE19"/>
      <c r="AF19"/>
      <c r="AG19" s="106"/>
      <c r="AH19" s="106"/>
      <c r="AI19" s="106"/>
      <c r="AJ19" s="106"/>
      <c r="AK19" s="106"/>
      <c r="AL19" s="106"/>
      <c r="AM19" s="106"/>
      <c r="AN19" s="207"/>
      <c r="AO19"/>
      <c r="AP19"/>
      <c r="AQ19"/>
      <c r="AR19"/>
      <c r="AS19"/>
      <c r="AT19"/>
      <c r="AU19"/>
      <c r="BH19" s="277"/>
    </row>
    <row r="20" spans="2:62" ht="20" thickBot="1">
      <c r="B20" s="300"/>
      <c r="C20" s="301"/>
      <c r="D20" s="301"/>
      <c r="E20" s="301"/>
      <c r="F20" s="301"/>
      <c r="G20" s="301"/>
      <c r="H20" s="301"/>
      <c r="I20" s="301"/>
      <c r="J20" s="301"/>
      <c r="K20" s="301"/>
      <c r="L20" s="301"/>
      <c r="M20" s="301"/>
      <c r="N20" s="301"/>
      <c r="O20" s="301"/>
      <c r="P20" s="301"/>
      <c r="Q20" s="301"/>
      <c r="R20" s="301"/>
      <c r="S20" s="301"/>
      <c r="T20" s="301"/>
      <c r="U20" s="302"/>
      <c r="W20" s="87" t="s">
        <v>8</v>
      </c>
      <c r="X20" s="88"/>
      <c r="Y20" s="88"/>
      <c r="Z20" s="88"/>
      <c r="AA20" s="88"/>
      <c r="AB20" s="88"/>
      <c r="AC20" s="89"/>
      <c r="AD20"/>
      <c r="AE20"/>
      <c r="AF20"/>
      <c r="AG20" s="106"/>
      <c r="AH20" s="106"/>
      <c r="AI20" s="106"/>
      <c r="AJ20" s="106"/>
      <c r="AK20" s="106"/>
      <c r="AL20" s="106"/>
      <c r="AM20" s="106"/>
      <c r="AN20" s="207"/>
      <c r="AO20"/>
      <c r="AP20"/>
      <c r="AQ20"/>
      <c r="AR20"/>
      <c r="AS20"/>
      <c r="AT20"/>
      <c r="AU20"/>
      <c r="AZ20" s="276"/>
      <c r="BA20" s="276"/>
      <c r="BB20" s="276"/>
      <c r="BC20" s="276"/>
      <c r="BH20" s="277"/>
    </row>
    <row r="21" spans="2:62" ht="20" thickBot="1">
      <c r="B21" s="303"/>
      <c r="C21" s="304"/>
      <c r="D21" s="304"/>
      <c r="E21" s="304"/>
      <c r="F21" s="304"/>
      <c r="G21" s="304"/>
      <c r="H21" s="304"/>
      <c r="I21" s="304"/>
      <c r="J21" s="304"/>
      <c r="K21" s="304"/>
      <c r="L21" s="304"/>
      <c r="M21" s="304"/>
      <c r="N21" s="304"/>
      <c r="O21" s="304"/>
      <c r="P21" s="304"/>
      <c r="Q21" s="304"/>
      <c r="R21" s="304"/>
      <c r="S21" s="304"/>
      <c r="T21" s="304"/>
      <c r="U21" s="305"/>
      <c r="W21"/>
      <c r="X21"/>
      <c r="Y21"/>
      <c r="Z21"/>
      <c r="AA21"/>
      <c r="AB21"/>
      <c r="AC21"/>
      <c r="AD21"/>
      <c r="AE21" s="244"/>
      <c r="AF21" s="244"/>
      <c r="AG21" s="244"/>
      <c r="AH21" s="244" t="s">
        <v>79</v>
      </c>
      <c r="AI21" s="244"/>
      <c r="AJ21" s="244"/>
      <c r="AK21" s="244"/>
      <c r="AL21" s="244"/>
      <c r="AM21" s="244"/>
      <c r="AN21" s="244"/>
      <c r="AO21" s="244"/>
      <c r="AP21" s="244"/>
      <c r="AQ21" s="244"/>
      <c r="AR21" s="244"/>
      <c r="AS21" s="244"/>
      <c r="AT21" s="244"/>
      <c r="AU21" s="244"/>
      <c r="AV21" s="251"/>
      <c r="AW21" s="251"/>
      <c r="AZ21" s="278"/>
      <c r="BA21" s="279"/>
      <c r="BB21" s="279"/>
      <c r="BC21" s="279"/>
      <c r="BH21" s="277"/>
      <c r="BJ21" s="103"/>
    </row>
    <row r="22" spans="2:62">
      <c r="W22" s="53" t="s">
        <v>9</v>
      </c>
      <c r="X22"/>
      <c r="Y22"/>
      <c r="Z22"/>
      <c r="AA22" s="54" t="s">
        <v>10</v>
      </c>
      <c r="AB22" s="54" t="s">
        <v>11</v>
      </c>
      <c r="AC22" s="54" t="s">
        <v>12</v>
      </c>
      <c r="AD22"/>
      <c r="AE22" s="146" t="s">
        <v>142</v>
      </c>
      <c r="AF22" s="125"/>
      <c r="AG22" s="180"/>
      <c r="AH22" s="180" t="s">
        <v>90</v>
      </c>
      <c r="AI22" s="180"/>
      <c r="AJ22" s="181"/>
      <c r="AK22" s="182"/>
      <c r="AL22" s="183" t="s">
        <v>136</v>
      </c>
      <c r="AM22" s="112"/>
      <c r="AN22" s="189"/>
      <c r="AO22" s="128"/>
      <c r="AP22" s="124" t="s">
        <v>122</v>
      </c>
      <c r="AQ22" s="96"/>
      <c r="AR22" s="127" t="s">
        <v>141</v>
      </c>
      <c r="AS22" s="123" t="s">
        <v>88</v>
      </c>
      <c r="AT22" s="123" t="s">
        <v>89</v>
      </c>
      <c r="AU22" s="134" t="s">
        <v>99</v>
      </c>
      <c r="AZ22" s="278"/>
      <c r="BA22" s="280"/>
      <c r="BB22" s="280"/>
      <c r="BC22" s="279"/>
      <c r="BF22" s="278"/>
      <c r="BG22" s="281"/>
      <c r="BH22" s="277"/>
    </row>
    <row r="23" spans="2:62">
      <c r="W23"/>
      <c r="X23" s="55" t="s">
        <v>13</v>
      </c>
      <c r="Y23"/>
      <c r="Z23"/>
      <c r="AA23"/>
      <c r="AB23"/>
      <c r="AC23"/>
      <c r="AD23"/>
      <c r="AE23" s="120"/>
      <c r="AF23" s="125"/>
      <c r="AG23" s="184" t="s">
        <v>141</v>
      </c>
      <c r="AH23" s="184" t="s">
        <v>88</v>
      </c>
      <c r="AI23" s="184" t="s">
        <v>89</v>
      </c>
      <c r="AJ23" s="185" t="s">
        <v>87</v>
      </c>
      <c r="AK23" s="186"/>
      <c r="AL23" s="184" t="s">
        <v>141</v>
      </c>
      <c r="AM23" s="184" t="s">
        <v>88</v>
      </c>
      <c r="AN23" s="208" t="s">
        <v>89</v>
      </c>
      <c r="AO23" s="128"/>
      <c r="AP23" s="149" t="s">
        <v>123</v>
      </c>
      <c r="AQ23" s="155"/>
      <c r="AR23" s="153"/>
      <c r="AS23" s="153"/>
      <c r="AT23" s="153"/>
      <c r="AU23" s="259"/>
      <c r="AX23" s="103"/>
      <c r="AZ23" s="278"/>
      <c r="BA23" s="277"/>
      <c r="BB23" s="277"/>
      <c r="BC23" s="277"/>
      <c r="BH23" s="277"/>
    </row>
    <row r="24" spans="2:62">
      <c r="W24" s="56" t="s">
        <v>14</v>
      </c>
      <c r="X24"/>
      <c r="Y24"/>
      <c r="Z24"/>
      <c r="AA24"/>
      <c r="AB24"/>
      <c r="AC24"/>
      <c r="AD24" s="56" t="s">
        <v>14</v>
      </c>
      <c r="AE24" s="120"/>
      <c r="AF24" s="125"/>
      <c r="AG24" s="180"/>
      <c r="AH24" s="180"/>
      <c r="AI24" s="180"/>
      <c r="AJ24" s="181"/>
      <c r="AK24" s="182"/>
      <c r="AL24" s="187"/>
      <c r="AM24" s="112"/>
      <c r="AN24" s="189"/>
      <c r="AO24" s="128"/>
      <c r="AP24" s="117" t="s">
        <v>100</v>
      </c>
      <c r="AQ24" s="96"/>
      <c r="AR24" s="109">
        <f>AE70/AE96</f>
        <v>3.564540918693285</v>
      </c>
      <c r="AS24" s="109">
        <f>AA70/AA96</f>
        <v>3.3396712774833994</v>
      </c>
      <c r="AT24" s="109">
        <f>AB70/AB96</f>
        <v>3.3280593645810361</v>
      </c>
      <c r="AU24" s="115">
        <f>X12</f>
        <v>1.93</v>
      </c>
      <c r="AZ24" s="278"/>
      <c r="BA24" s="277"/>
      <c r="BB24" s="277"/>
      <c r="BC24" s="277"/>
      <c r="BF24" s="278"/>
      <c r="BG24" s="277"/>
      <c r="BH24" s="277"/>
    </row>
    <row r="25" spans="2:62" ht="18" customHeight="1">
      <c r="W25"/>
      <c r="X25" t="s">
        <v>15</v>
      </c>
      <c r="Y25"/>
      <c r="Z25"/>
      <c r="AA25" s="57">
        <v>3588700</v>
      </c>
      <c r="AB25" s="57">
        <v>3987444</v>
      </c>
      <c r="AC25" s="57">
        <v>3921560</v>
      </c>
      <c r="AD25" t="s">
        <v>15</v>
      </c>
      <c r="AE25" s="130">
        <f>AQ63</f>
        <v>4019344.0000000005</v>
      </c>
      <c r="AF25" s="125" t="s">
        <v>102</v>
      </c>
      <c r="AG25" s="188">
        <f>AE25/$AE$25</f>
        <v>1</v>
      </c>
      <c r="AH25" s="111">
        <f>CurrentSales/AA$25</f>
        <v>1</v>
      </c>
      <c r="AI25" s="111">
        <f t="shared" ref="AI25:AJ27" si="0">AB25/AB$25</f>
        <v>1</v>
      </c>
      <c r="AJ25" s="189">
        <f t="shared" si="0"/>
        <v>1</v>
      </c>
      <c r="AK25" s="182"/>
      <c r="AL25" s="190">
        <f>(AE25-AB25)/AB25</f>
        <v>8.0001123526751636E-3</v>
      </c>
      <c r="AM25" s="111">
        <f>(CurrentSales-AB25)/AB25</f>
        <v>-9.9999899685111568E-2</v>
      </c>
      <c r="AN25" s="189">
        <f>(AB25-AC25)/AC25</f>
        <v>1.6800456961005315E-2</v>
      </c>
      <c r="AO25" s="128"/>
      <c r="AP25" s="117" t="s">
        <v>2</v>
      </c>
      <c r="AQ25" s="96"/>
      <c r="AR25" s="109">
        <f>(AE70-AE67)/AE96</f>
        <v>2.612430078437705</v>
      </c>
      <c r="AS25" s="109">
        <f>(AA70-AA67)/AA96</f>
        <v>2.4895723129694889</v>
      </c>
      <c r="AT25" s="109">
        <f>(AB70-AB67)/AB96</f>
        <v>2.5991826991684288</v>
      </c>
      <c r="AU25" s="115">
        <f>X11</f>
        <v>0.54</v>
      </c>
      <c r="AZ25" s="278"/>
      <c r="BA25" s="282"/>
      <c r="BB25" s="282"/>
      <c r="BC25" s="278"/>
      <c r="BF25" s="278"/>
      <c r="BG25" s="277"/>
      <c r="BH25" s="277"/>
    </row>
    <row r="26" spans="2:62">
      <c r="W26"/>
      <c r="X26" t="s">
        <v>16</v>
      </c>
      <c r="Y26"/>
      <c r="Z26"/>
      <c r="AA26" s="58">
        <v>1590953</v>
      </c>
      <c r="AB26" s="58">
        <v>1767725</v>
      </c>
      <c r="AC26" s="58">
        <v>1723619</v>
      </c>
      <c r="AD26" t="s">
        <v>16</v>
      </c>
      <c r="AE26" s="159">
        <f>AQ65</f>
        <v>1686410.1800000002</v>
      </c>
      <c r="AF26" s="125" t="s">
        <v>102</v>
      </c>
      <c r="AG26" s="191">
        <f>AE26/$AE$25</f>
        <v>0.41957348761389918</v>
      </c>
      <c r="AH26" s="191">
        <f>AA26/AA$25</f>
        <v>0.44332293030902553</v>
      </c>
      <c r="AI26" s="191">
        <f t="shared" si="0"/>
        <v>0.44332284039600306</v>
      </c>
      <c r="AJ26" s="191">
        <f t="shared" si="0"/>
        <v>0.43952381195238632</v>
      </c>
      <c r="AK26" s="186"/>
      <c r="AL26" s="191">
        <f>(AE26-AB26)/AB26</f>
        <v>-4.599970017960929E-2</v>
      </c>
      <c r="AM26" s="191">
        <f>(AA26-AB26)/AB26</f>
        <v>-9.9999717150574888E-2</v>
      </c>
      <c r="AN26" s="209">
        <f>(AB26-AC26)/AC26</f>
        <v>2.5589181831947781E-2</v>
      </c>
      <c r="AO26" s="128"/>
      <c r="AP26" s="121" t="s">
        <v>125</v>
      </c>
      <c r="AQ26" s="113"/>
      <c r="AR26" s="260">
        <f>(AE63+AE64)/AE96</f>
        <v>1.1336376600340308</v>
      </c>
      <c r="AS26" s="260">
        <f>(AA63+AA64)/AA96</f>
        <v>1.1336376600340308</v>
      </c>
      <c r="AT26" s="260">
        <f>(AB63+AB64)/AB96</f>
        <v>1.1477511254102721</v>
      </c>
      <c r="AU26" s="261"/>
      <c r="AZ26" s="278"/>
      <c r="BA26" s="277"/>
      <c r="BB26" s="277"/>
      <c r="BC26" s="278"/>
      <c r="BF26" s="278"/>
      <c r="BG26" s="277"/>
      <c r="BH26" s="277"/>
    </row>
    <row r="27" spans="2:62" ht="17" customHeight="1">
      <c r="W27" s="56" t="s">
        <v>17</v>
      </c>
      <c r="X27"/>
      <c r="Y27"/>
      <c r="Z27"/>
      <c r="AA27" s="59">
        <f>CurrentSales-AA26</f>
        <v>1997747</v>
      </c>
      <c r="AB27" s="59">
        <f t="shared" ref="AB27:AC27" si="1">AB25-AB26</f>
        <v>2219719</v>
      </c>
      <c r="AC27" s="59">
        <f t="shared" si="1"/>
        <v>2197941</v>
      </c>
      <c r="AD27" s="56" t="s">
        <v>17</v>
      </c>
      <c r="AE27" s="130">
        <f>AE25-AE26</f>
        <v>2332933.8200000003</v>
      </c>
      <c r="AF27" s="125"/>
      <c r="AG27" s="188">
        <f>AE27/$AE$25</f>
        <v>0.58042651238610077</v>
      </c>
      <c r="AH27" s="111">
        <f>AA27/AA$25</f>
        <v>0.55667706969097441</v>
      </c>
      <c r="AI27" s="111">
        <f t="shared" si="0"/>
        <v>0.556677159603997</v>
      </c>
      <c r="AJ27" s="189">
        <f t="shared" si="0"/>
        <v>0.56047618804761368</v>
      </c>
      <c r="AK27" s="182"/>
      <c r="AL27" s="190">
        <f>(AE27-AB27)/AB27</f>
        <v>5.1004122593896029E-2</v>
      </c>
      <c r="AM27" s="111">
        <f>(AA27-AB27)/AB27</f>
        <v>-0.10000004505074742</v>
      </c>
      <c r="AN27" s="189">
        <f>(AB27-AC27)/AC27</f>
        <v>9.9083642372565957E-3</v>
      </c>
      <c r="AO27" s="128"/>
      <c r="AP27" s="262" t="s">
        <v>137</v>
      </c>
      <c r="AQ27" s="263"/>
      <c r="AR27" s="127" t="s">
        <v>141</v>
      </c>
      <c r="AS27" s="123" t="s">
        <v>88</v>
      </c>
      <c r="AT27" s="123" t="s">
        <v>89</v>
      </c>
      <c r="AU27" s="134"/>
      <c r="AZ27" s="278"/>
      <c r="BA27" s="278"/>
      <c r="BB27" s="278"/>
      <c r="BC27" s="278"/>
    </row>
    <row r="28" spans="2:62">
      <c r="W28"/>
      <c r="X28"/>
      <c r="Y28"/>
      <c r="Z28"/>
      <c r="AA28"/>
      <c r="AB28"/>
      <c r="AC28"/>
      <c r="AD28"/>
      <c r="AE28" s="120"/>
      <c r="AF28" s="125"/>
      <c r="AG28" s="188"/>
      <c r="AH28" s="111"/>
      <c r="AI28" s="111"/>
      <c r="AJ28" s="189"/>
      <c r="AK28" s="182"/>
      <c r="AL28" s="187"/>
      <c r="AM28" s="112"/>
      <c r="AN28" s="189"/>
      <c r="AO28" s="128"/>
      <c r="AP28" s="118" t="s">
        <v>96</v>
      </c>
      <c r="AQ28" s="110"/>
      <c r="AR28" s="109">
        <f>AE26/AVERAGE(AE67,AB67)</f>
        <v>2.4004182316357725</v>
      </c>
      <c r="AS28" s="264">
        <f>AA26/AVERAGE(AA67:AB67)</f>
        <v>2.4201641683425263</v>
      </c>
      <c r="AT28" s="110"/>
      <c r="AU28" s="116"/>
      <c r="AX28" s="103"/>
      <c r="AZ28" s="278"/>
      <c r="BA28" s="278"/>
      <c r="BB28" s="278"/>
      <c r="BC28" s="278"/>
    </row>
    <row r="29" spans="2:62">
      <c r="W29"/>
      <c r="X29" t="s">
        <v>18</v>
      </c>
      <c r="Y29"/>
      <c r="Z29"/>
      <c r="AA29" s="60">
        <v>164456</v>
      </c>
      <c r="AB29" s="60">
        <v>155394</v>
      </c>
      <c r="AC29" s="60">
        <v>164693</v>
      </c>
      <c r="AD29" t="s">
        <v>18</v>
      </c>
      <c r="AE29" s="131">
        <f>AA29</f>
        <v>164456</v>
      </c>
      <c r="AF29" s="125"/>
      <c r="AG29" s="188">
        <f>AE29/$AE$25</f>
        <v>4.0916129597267606E-2</v>
      </c>
      <c r="AH29" s="111">
        <f>AA29/AA$25</f>
        <v>4.5826065148939728E-2</v>
      </c>
      <c r="AI29" s="111">
        <f>AB29/AB$25</f>
        <v>3.8970829433592043E-2</v>
      </c>
      <c r="AJ29" s="189">
        <f>AC29/AC$25</f>
        <v>4.1996807392976267E-2</v>
      </c>
      <c r="AK29" s="182"/>
      <c r="AL29" s="190">
        <f>(AE29-AB29)/AB29</f>
        <v>5.831627990784715E-2</v>
      </c>
      <c r="AM29" s="111">
        <f>(AA29-AB29)/AB29</f>
        <v>5.831627990784715E-2</v>
      </c>
      <c r="AN29" s="189">
        <f>(AB29-AC29)/AC29</f>
        <v>-5.6462630470026046E-2</v>
      </c>
      <c r="AO29" s="128"/>
      <c r="AP29" s="118" t="s">
        <v>97</v>
      </c>
      <c r="AQ29" s="110"/>
      <c r="AR29" s="109">
        <f>AE25/(AVERAGE(AE65,AB65))</f>
        <v>4.5024386476777325</v>
      </c>
      <c r="AS29" s="264">
        <f>CurrentSales/(AVERAGE(AA65,AB65))</f>
        <v>4.2809358963041779</v>
      </c>
      <c r="AT29" s="110"/>
      <c r="AU29" s="116"/>
      <c r="AZ29" s="278"/>
      <c r="BA29" s="278"/>
      <c r="BB29" s="278"/>
      <c r="BC29" s="278"/>
    </row>
    <row r="30" spans="2:62">
      <c r="W30"/>
      <c r="X30"/>
      <c r="Y30"/>
      <c r="Z30"/>
      <c r="AA30" s="61"/>
      <c r="AB30" s="61"/>
      <c r="AC30" s="61"/>
      <c r="AD30"/>
      <c r="AE30" s="120"/>
      <c r="AF30" s="125"/>
      <c r="AG30" s="188"/>
      <c r="AH30" s="111"/>
      <c r="AI30" s="111"/>
      <c r="AJ30" s="189"/>
      <c r="AK30" s="182"/>
      <c r="AL30" s="187"/>
      <c r="AM30" s="112"/>
      <c r="AN30" s="189"/>
      <c r="AO30" s="128"/>
      <c r="AP30" s="118" t="s">
        <v>98</v>
      </c>
      <c r="AQ30" s="110"/>
      <c r="AR30" s="109">
        <f>AE25/AVERAGE(AB86,AE86)</f>
        <v>0.66944924745337842</v>
      </c>
      <c r="AS30" s="264">
        <f>CurrentSales/AVERAGE(AA86:AB86)</f>
        <v>0.60780343257272229</v>
      </c>
      <c r="AT30" s="264"/>
      <c r="AU30" s="116"/>
      <c r="AZ30" s="278"/>
      <c r="BA30" s="278"/>
      <c r="BB30" s="278"/>
      <c r="BC30" s="278"/>
      <c r="BF30" s="276"/>
      <c r="BG30" s="276"/>
      <c r="BH30" s="276"/>
      <c r="BI30" s="276"/>
      <c r="BJ30" s="276"/>
    </row>
    <row r="31" spans="2:62">
      <c r="W31" s="56" t="s">
        <v>19</v>
      </c>
      <c r="X31"/>
      <c r="Y31"/>
      <c r="Z31"/>
      <c r="AA31"/>
      <c r="AB31"/>
      <c r="AC31"/>
      <c r="AD31" s="56" t="s">
        <v>19</v>
      </c>
      <c r="AE31" s="120"/>
      <c r="AF31" s="125"/>
      <c r="AG31" s="188"/>
      <c r="AH31" s="111"/>
      <c r="AI31" s="111"/>
      <c r="AJ31" s="189"/>
      <c r="AK31" s="182"/>
      <c r="AL31" s="187"/>
      <c r="AM31" s="112"/>
      <c r="AN31" s="189"/>
      <c r="AO31" s="128"/>
      <c r="AP31" s="118" t="s">
        <v>126</v>
      </c>
      <c r="AQ31" s="110"/>
      <c r="AR31" s="109">
        <f>AE26/AVERAGE(AE90,AB90)</f>
        <v>7.5654986810702178</v>
      </c>
      <c r="AS31" s="264">
        <f>AA26/AVERAGE(AA90,AB90)</f>
        <v>7.1372629066700162</v>
      </c>
      <c r="AT31" s="110"/>
      <c r="AU31" s="116"/>
      <c r="BF31" s="278"/>
      <c r="BG31" s="281"/>
      <c r="BH31" s="283"/>
      <c r="BI31" s="283"/>
      <c r="BJ31" s="283"/>
    </row>
    <row r="32" spans="2:62">
      <c r="W32"/>
      <c r="X32" t="s">
        <v>20</v>
      </c>
      <c r="Y32"/>
      <c r="Z32"/>
      <c r="AA32" s="60">
        <v>968949</v>
      </c>
      <c r="AB32" s="60">
        <v>956987</v>
      </c>
      <c r="AC32" s="60">
        <v>857215</v>
      </c>
      <c r="AD32" t="s">
        <v>20</v>
      </c>
      <c r="AE32" s="131">
        <f>AA32</f>
        <v>968949</v>
      </c>
      <c r="AF32" s="125"/>
      <c r="AG32" s="188">
        <f t="shared" ref="AG32:AG37" si="2">AE32/$AE$25</f>
        <v>0.24107142857142855</v>
      </c>
      <c r="AH32" s="111">
        <f t="shared" ref="AH32:AJ37" si="3">AA32/AA$25</f>
        <v>0.27</v>
      </c>
      <c r="AI32" s="111">
        <f t="shared" si="3"/>
        <v>0.24000011034637728</v>
      </c>
      <c r="AJ32" s="189">
        <f t="shared" si="3"/>
        <v>0.21859030589867298</v>
      </c>
      <c r="AK32" s="182"/>
      <c r="AL32" s="190">
        <f t="shared" ref="AL32:AL37" si="4">(AE32-AB32)/AB32</f>
        <v>1.2499647330632496E-2</v>
      </c>
      <c r="AM32" s="111">
        <f t="shared" ref="AM32:AN37" si="5">(AA32-AB32)/AB32</f>
        <v>1.2499647330632496E-2</v>
      </c>
      <c r="AN32" s="189">
        <f t="shared" si="5"/>
        <v>0.11639087043507171</v>
      </c>
      <c r="AO32" s="128"/>
      <c r="AP32" s="118" t="s">
        <v>127</v>
      </c>
      <c r="AQ32" s="110"/>
      <c r="AR32" s="109">
        <f>AE25/AVERAGE((AE70-AE96),(AB70-AB96))</f>
        <v>1.9771102204770792</v>
      </c>
      <c r="AS32" s="264">
        <f>CurrentSales/AVERAGE((AA70-AA96),(AB70-AB96))</f>
        <v>1.8561999753279073</v>
      </c>
      <c r="AT32" s="110"/>
      <c r="AU32" s="116"/>
      <c r="BF32" s="278"/>
      <c r="BG32" s="281"/>
      <c r="BH32" s="283"/>
      <c r="BI32" s="283"/>
      <c r="BJ32" s="283"/>
    </row>
    <row r="33" spans="23:62">
      <c r="W33"/>
      <c r="X33" t="s">
        <v>21</v>
      </c>
      <c r="Y33"/>
      <c r="Z33"/>
      <c r="AA33" s="60">
        <v>35557</v>
      </c>
      <c r="AB33" s="60">
        <v>29435</v>
      </c>
      <c r="AC33" s="60">
        <v>28139</v>
      </c>
      <c r="AD33" t="s">
        <v>21</v>
      </c>
      <c r="AE33" s="130">
        <f>AQ64</f>
        <v>37557</v>
      </c>
      <c r="AF33" s="125" t="s">
        <v>102</v>
      </c>
      <c r="AG33" s="188">
        <f t="shared" si="2"/>
        <v>9.344062115608915E-3</v>
      </c>
      <c r="AH33" s="111">
        <f t="shared" si="3"/>
        <v>9.908044695850866E-3</v>
      </c>
      <c r="AI33" s="111">
        <f t="shared" si="3"/>
        <v>7.3819218526956117E-3</v>
      </c>
      <c r="AJ33" s="189">
        <f t="shared" si="3"/>
        <v>7.1754607860137296E-3</v>
      </c>
      <c r="AK33" s="182"/>
      <c r="AL33" s="190">
        <f t="shared" si="4"/>
        <v>0.27593001528792255</v>
      </c>
      <c r="AM33" s="111">
        <f t="shared" si="5"/>
        <v>0.20798369288262272</v>
      </c>
      <c r="AN33" s="189">
        <f t="shared" si="5"/>
        <v>4.605707381214684E-2</v>
      </c>
      <c r="AO33" s="128"/>
      <c r="AP33" s="118" t="s">
        <v>119</v>
      </c>
      <c r="AQ33" s="110"/>
      <c r="AR33" s="265">
        <f>ROUND(AVERAGE(AE65,AB65)/AE25*365,0)</f>
        <v>81</v>
      </c>
      <c r="AS33" s="266">
        <f>ROUND(AVERAGE(AA65:AB65)/CurrentSales*365,0)</f>
        <v>85</v>
      </c>
      <c r="AT33" s="110"/>
      <c r="AU33" s="116"/>
      <c r="BF33" s="278"/>
      <c r="BG33" s="281"/>
      <c r="BH33" s="283"/>
      <c r="BI33" s="283"/>
      <c r="BJ33" s="283"/>
    </row>
    <row r="34" spans="23:62">
      <c r="W34"/>
      <c r="X34" t="s">
        <v>22</v>
      </c>
      <c r="Y34"/>
      <c r="Z34"/>
      <c r="AA34" s="60">
        <v>20371</v>
      </c>
      <c r="AB34" s="60">
        <v>19564</v>
      </c>
      <c r="AC34" s="60">
        <v>18760</v>
      </c>
      <c r="AD34" t="s">
        <v>22</v>
      </c>
      <c r="AE34" s="131">
        <f>AA34</f>
        <v>20371</v>
      </c>
      <c r="AF34" s="125"/>
      <c r="AG34" s="188">
        <f t="shared" si="2"/>
        <v>5.068239991401581E-3</v>
      </c>
      <c r="AH34" s="111">
        <f t="shared" si="3"/>
        <v>5.6764287903697721E-3</v>
      </c>
      <c r="AI34" s="111">
        <f t="shared" si="3"/>
        <v>4.9064011933459125E-3</v>
      </c>
      <c r="AJ34" s="189">
        <f t="shared" si="3"/>
        <v>4.7838105243831535E-3</v>
      </c>
      <c r="AK34" s="182"/>
      <c r="AL34" s="190">
        <f t="shared" si="4"/>
        <v>4.1249233285626664E-2</v>
      </c>
      <c r="AM34" s="111">
        <f t="shared" si="5"/>
        <v>4.1249233285626664E-2</v>
      </c>
      <c r="AN34" s="189">
        <f t="shared" si="5"/>
        <v>4.2857142857142858E-2</v>
      </c>
      <c r="AO34" s="128"/>
      <c r="AP34" s="118" t="s">
        <v>120</v>
      </c>
      <c r="AQ34" s="110"/>
      <c r="AR34" s="265">
        <f>ROUND(AVERAGE(AE67,AB67)/AE26*365,0)</f>
        <v>152</v>
      </c>
      <c r="AS34" s="266">
        <f>ROUND(AVERAGE(AA67,AB67)/AA26*365,0)</f>
        <v>151</v>
      </c>
      <c r="AT34" s="110"/>
      <c r="AU34" s="116"/>
      <c r="BF34" s="278"/>
      <c r="BG34" s="283"/>
      <c r="BH34" s="283"/>
      <c r="BI34" s="283"/>
      <c r="BJ34" s="283"/>
    </row>
    <row r="35" spans="23:62">
      <c r="W35"/>
      <c r="X35" t="s">
        <v>23</v>
      </c>
      <c r="Y35"/>
      <c r="Z35"/>
      <c r="AA35" s="60">
        <v>96857</v>
      </c>
      <c r="AB35" s="60">
        <v>87818</v>
      </c>
      <c r="AC35" s="60">
        <v>83798</v>
      </c>
      <c r="AD35" t="s">
        <v>23</v>
      </c>
      <c r="AE35" s="131">
        <f>AA35</f>
        <v>96857</v>
      </c>
      <c r="AF35" s="125"/>
      <c r="AG35" s="188">
        <f t="shared" si="2"/>
        <v>2.4097713457718471E-2</v>
      </c>
      <c r="AH35" s="111">
        <f t="shared" si="3"/>
        <v>2.6989439072644689E-2</v>
      </c>
      <c r="AI35" s="111">
        <f t="shared" si="3"/>
        <v>2.2023632181417469E-2</v>
      </c>
      <c r="AJ35" s="189">
        <f t="shared" si="3"/>
        <v>2.1368537010781424E-2</v>
      </c>
      <c r="AK35" s="182"/>
      <c r="AL35" s="190">
        <f t="shared" si="4"/>
        <v>0.10292878453164499</v>
      </c>
      <c r="AM35" s="111">
        <f t="shared" si="5"/>
        <v>0.10292878453164499</v>
      </c>
      <c r="AN35" s="189">
        <f t="shared" si="5"/>
        <v>4.7972505310389268E-2</v>
      </c>
      <c r="AO35" s="128"/>
      <c r="AP35" s="118" t="s">
        <v>128</v>
      </c>
      <c r="AQ35" s="110"/>
      <c r="AR35" s="265">
        <f>ROUND(AVERAGE(AE90,AB90)/AE26*365,0)</f>
        <v>48</v>
      </c>
      <c r="AS35" s="266">
        <f>ROUND(AVERAGE(AA90,AB90)/AA26*365,0)</f>
        <v>51</v>
      </c>
      <c r="AT35" s="110"/>
      <c r="AU35" s="116"/>
      <c r="BF35" s="278"/>
      <c r="BG35" s="281"/>
      <c r="BH35" s="283"/>
      <c r="BI35" s="283"/>
      <c r="BJ35" s="283"/>
    </row>
    <row r="36" spans="23:62">
      <c r="W36"/>
      <c r="X36" t="s">
        <v>24</v>
      </c>
      <c r="Y36"/>
      <c r="Z36"/>
      <c r="AA36" s="62">
        <v>71921</v>
      </c>
      <c r="AB36" s="62">
        <v>64798</v>
      </c>
      <c r="AC36" s="62">
        <v>59895</v>
      </c>
      <c r="AD36" t="s">
        <v>24</v>
      </c>
      <c r="AE36" s="160">
        <f>AA36</f>
        <v>71921</v>
      </c>
      <c r="AF36" s="125"/>
      <c r="AG36" s="191">
        <f t="shared" si="2"/>
        <v>1.7893715989474899E-2</v>
      </c>
      <c r="AH36" s="191">
        <f t="shared" si="3"/>
        <v>2.0040961908211887E-2</v>
      </c>
      <c r="AI36" s="191">
        <f t="shared" si="3"/>
        <v>1.6250510351994912E-2</v>
      </c>
      <c r="AJ36" s="191">
        <f t="shared" si="3"/>
        <v>1.5273258601168923E-2</v>
      </c>
      <c r="AK36" s="186"/>
      <c r="AL36" s="191">
        <f t="shared" si="4"/>
        <v>0.1099262322911201</v>
      </c>
      <c r="AM36" s="191">
        <f t="shared" si="5"/>
        <v>0.1099262322911201</v>
      </c>
      <c r="AN36" s="209">
        <f t="shared" si="5"/>
        <v>8.1859921529343016E-2</v>
      </c>
      <c r="AO36" s="128"/>
      <c r="AP36" s="267" t="s">
        <v>121</v>
      </c>
      <c r="AQ36" s="268"/>
      <c r="AR36" s="269">
        <f>AR34+AR33-AR35</f>
        <v>185</v>
      </c>
      <c r="AS36" s="270">
        <f>AS34+AS33-AS35</f>
        <v>185</v>
      </c>
      <c r="AT36" s="268"/>
      <c r="AU36" s="271"/>
      <c r="BF36" s="278"/>
      <c r="BG36" s="283"/>
      <c r="BH36" s="283"/>
      <c r="BI36" s="283"/>
      <c r="BJ36" s="283"/>
    </row>
    <row r="37" spans="23:62">
      <c r="W37" s="56" t="s">
        <v>25</v>
      </c>
      <c r="X37"/>
      <c r="Y37"/>
      <c r="Z37"/>
      <c r="AA37" s="59">
        <f>SUM(AA32:AA36)</f>
        <v>1193655</v>
      </c>
      <c r="AB37" s="59">
        <f t="shared" ref="AB37:AC37" si="6">SUM(AB32:AB36)</f>
        <v>1158602</v>
      </c>
      <c r="AC37" s="59">
        <f t="shared" si="6"/>
        <v>1047807</v>
      </c>
      <c r="AD37" s="56" t="s">
        <v>25</v>
      </c>
      <c r="AE37" s="131">
        <f>SUM(AE32:AE36)</f>
        <v>1195655</v>
      </c>
      <c r="AF37" s="125"/>
      <c r="AG37" s="188">
        <f t="shared" si="2"/>
        <v>0.29747516012563241</v>
      </c>
      <c r="AH37" s="111">
        <f t="shared" si="3"/>
        <v>0.33261487446707722</v>
      </c>
      <c r="AI37" s="111">
        <f t="shared" si="3"/>
        <v>0.29056257592583118</v>
      </c>
      <c r="AJ37" s="189">
        <f t="shared" si="3"/>
        <v>0.26719137282102018</v>
      </c>
      <c r="AK37" s="182"/>
      <c r="AL37" s="190">
        <f t="shared" si="4"/>
        <v>3.1980783737642432E-2</v>
      </c>
      <c r="AM37" s="111">
        <f t="shared" si="5"/>
        <v>3.0254565415906411E-2</v>
      </c>
      <c r="AN37" s="189">
        <f t="shared" si="5"/>
        <v>0.10573989293829875</v>
      </c>
      <c r="AO37" s="128"/>
      <c r="AP37" s="272" t="s">
        <v>138</v>
      </c>
      <c r="AQ37" s="263"/>
      <c r="AR37" s="127" t="s">
        <v>141</v>
      </c>
      <c r="AS37" s="123" t="s">
        <v>88</v>
      </c>
      <c r="AT37" s="123" t="s">
        <v>89</v>
      </c>
      <c r="AU37" s="134" t="s">
        <v>99</v>
      </c>
      <c r="AX37" s="103"/>
      <c r="BF37" s="278"/>
      <c r="BG37" s="281"/>
      <c r="BH37" s="283"/>
      <c r="BI37" s="283"/>
      <c r="BJ37" s="283"/>
    </row>
    <row r="38" spans="23:62">
      <c r="W38"/>
      <c r="X38" t="s">
        <v>26</v>
      </c>
      <c r="Y38"/>
      <c r="Z38"/>
      <c r="AA38"/>
      <c r="AB38"/>
      <c r="AC38"/>
      <c r="AD38"/>
      <c r="AE38" s="120"/>
      <c r="AF38" s="125"/>
      <c r="AG38" s="188"/>
      <c r="AH38" s="111"/>
      <c r="AI38" s="111"/>
      <c r="AJ38" s="189"/>
      <c r="AK38" s="182"/>
      <c r="AL38" s="187"/>
      <c r="AM38" s="112"/>
      <c r="AN38" s="189"/>
      <c r="AO38" s="128"/>
      <c r="AP38" s="118" t="s">
        <v>6</v>
      </c>
      <c r="AQ38" s="110"/>
      <c r="AR38" s="188">
        <f>AE27/AE25</f>
        <v>0.58042651238610077</v>
      </c>
      <c r="AS38" s="273">
        <f>AA27/CurrentSales</f>
        <v>0.55667706969097441</v>
      </c>
      <c r="AT38" s="273">
        <f>AB27/AB25</f>
        <v>0.556677159603997</v>
      </c>
      <c r="AU38" s="135">
        <v>0.49340000000000001</v>
      </c>
      <c r="BF38" s="276"/>
      <c r="BG38" s="276"/>
      <c r="BH38" s="276"/>
      <c r="BI38" s="276"/>
      <c r="BJ38" s="276"/>
    </row>
    <row r="39" spans="23:62">
      <c r="W39"/>
      <c r="X39" t="s">
        <v>27</v>
      </c>
      <c r="Y39"/>
      <c r="Z39"/>
      <c r="AA39" s="58">
        <v>251209</v>
      </c>
      <c r="AB39" s="58">
        <v>259184</v>
      </c>
      <c r="AC39" s="58">
        <v>235294</v>
      </c>
      <c r="AD39" t="s">
        <v>27</v>
      </c>
      <c r="AE39" s="159">
        <f>AQ62</f>
        <v>261209</v>
      </c>
      <c r="AF39" s="125" t="s">
        <v>102</v>
      </c>
      <c r="AG39" s="191">
        <f>AE39/$AE$25</f>
        <v>6.4987968185853201E-2</v>
      </c>
      <c r="AH39" s="191">
        <f t="shared" ref="AH39:AJ40" si="7">AA39/AA$25</f>
        <v>7.0000000000000007E-2</v>
      </c>
      <c r="AI39" s="191">
        <f t="shared" si="7"/>
        <v>6.5000035110210949E-2</v>
      </c>
      <c r="AJ39" s="191">
        <f t="shared" si="7"/>
        <v>6.0000102000224403E-2</v>
      </c>
      <c r="AK39" s="186"/>
      <c r="AL39" s="191">
        <f>(AE39-AB39)/AB39</f>
        <v>7.8129822828569666E-3</v>
      </c>
      <c r="AM39" s="191">
        <f>(AA39-AB39)/AB39</f>
        <v>-3.0769646274461385E-2</v>
      </c>
      <c r="AN39" s="209">
        <f>(AB39-AC39)/AC39</f>
        <v>0.10153255076627539</v>
      </c>
      <c r="AO39" s="128"/>
      <c r="AP39" s="118" t="s">
        <v>91</v>
      </c>
      <c r="AQ39" s="110"/>
      <c r="AR39" s="188">
        <f>AE42/AE25</f>
        <v>0.17704725447734759</v>
      </c>
      <c r="AS39" s="273">
        <f>AA42/CurrentSales</f>
        <v>0.10823613007495751</v>
      </c>
      <c r="AT39" s="273">
        <f>AB42/AB25</f>
        <v>0.16214371913436276</v>
      </c>
      <c r="AU39" s="116"/>
      <c r="BF39" s="278"/>
      <c r="BG39" s="277"/>
      <c r="BH39" s="277"/>
      <c r="BI39" s="277"/>
      <c r="BJ39" s="280"/>
    </row>
    <row r="40" spans="23:62">
      <c r="W40" s="56" t="s">
        <v>28</v>
      </c>
      <c r="X40"/>
      <c r="Y40"/>
      <c r="Z40"/>
      <c r="AA40" s="59">
        <f>AA29+AA37+AA39</f>
        <v>1609320</v>
      </c>
      <c r="AB40" s="59">
        <f t="shared" ref="AB40:AC40" si="8">AB29+AB37+AB39</f>
        <v>1573180</v>
      </c>
      <c r="AC40" s="59">
        <f t="shared" si="8"/>
        <v>1447794</v>
      </c>
      <c r="AD40" s="56" t="s">
        <v>28</v>
      </c>
      <c r="AE40" s="130">
        <f>AE29+AE37+AE39</f>
        <v>1621320</v>
      </c>
      <c r="AF40" s="125"/>
      <c r="AG40" s="188">
        <f>AE40/$AE$25</f>
        <v>0.40337925790875323</v>
      </c>
      <c r="AH40" s="111">
        <f t="shared" si="7"/>
        <v>0.44844093961601694</v>
      </c>
      <c r="AI40" s="111">
        <f t="shared" si="7"/>
        <v>0.39453344046963418</v>
      </c>
      <c r="AJ40" s="189">
        <f t="shared" si="7"/>
        <v>0.3691882822142209</v>
      </c>
      <c r="AK40" s="182"/>
      <c r="AL40" s="190">
        <f>(AE40-AB40)/AB40</f>
        <v>3.0600439873377488E-2</v>
      </c>
      <c r="AM40" s="111">
        <f>(AA40-AB40)/AB40</f>
        <v>2.297257783597554E-2</v>
      </c>
      <c r="AN40" s="189">
        <f>(AB40-AC40)/AC40</f>
        <v>8.6604862293945137E-2</v>
      </c>
      <c r="AO40" s="128"/>
      <c r="AP40" s="118" t="s">
        <v>92</v>
      </c>
      <c r="AQ40" s="110"/>
      <c r="AR40" s="188">
        <f>AE54/AE25</f>
        <v>0.1561043608627074</v>
      </c>
      <c r="AS40" s="274">
        <f>AA54/CurrentSales</f>
        <v>9.2314208487753222E-2</v>
      </c>
      <c r="AT40" s="273">
        <f>AB54/AB25</f>
        <v>0.14080699315150258</v>
      </c>
      <c r="AU40" s="116"/>
      <c r="AZ40" s="284"/>
      <c r="BA40" s="103"/>
      <c r="BF40" s="278"/>
      <c r="BG40" s="277"/>
      <c r="BH40" s="277"/>
      <c r="BI40" s="277"/>
      <c r="BJ40" s="280"/>
    </row>
    <row r="41" spans="23:62">
      <c r="W41" s="56"/>
      <c r="X41"/>
      <c r="Y41"/>
      <c r="Z41"/>
      <c r="AA41"/>
      <c r="AB41"/>
      <c r="AC41"/>
      <c r="AD41" s="56"/>
      <c r="AE41" s="120"/>
      <c r="AF41" s="125"/>
      <c r="AG41" s="188"/>
      <c r="AH41" s="111"/>
      <c r="AI41" s="111"/>
      <c r="AJ41" s="189"/>
      <c r="AK41" s="182"/>
      <c r="AL41" s="187"/>
      <c r="AM41" s="112"/>
      <c r="AN41" s="189"/>
      <c r="AO41" s="128"/>
      <c r="AP41" s="118" t="s">
        <v>7</v>
      </c>
      <c r="AQ41" s="110"/>
      <c r="AR41" s="188">
        <f>(AE42+AE39+AE36)/AE25</f>
        <v>0.25992893865267569</v>
      </c>
      <c r="AS41" s="274">
        <f>(AA42+AA39+AA36)/CurrentSales</f>
        <v>0.1982770919831694</v>
      </c>
      <c r="AT41" s="274">
        <f>(AB42+AB39+AB36)/AB25</f>
        <v>0.24339426459656863</v>
      </c>
      <c r="AU41" s="135">
        <v>0.19040000000000001</v>
      </c>
      <c r="BA41" s="241"/>
      <c r="BF41" s="278"/>
      <c r="BG41" s="277"/>
      <c r="BH41" s="277"/>
      <c r="BI41" s="277"/>
      <c r="BJ41" s="280"/>
    </row>
    <row r="42" spans="23:62">
      <c r="W42" s="56" t="s">
        <v>29</v>
      </c>
      <c r="X42"/>
      <c r="Y42" s="59"/>
      <c r="Z42" s="59"/>
      <c r="AA42" s="59">
        <f>AA27-AA40</f>
        <v>388427</v>
      </c>
      <c r="AB42" s="59">
        <f t="shared" ref="AB42:AC42" si="9">AB27-AB40</f>
        <v>646539</v>
      </c>
      <c r="AC42" s="59">
        <f t="shared" si="9"/>
        <v>750147</v>
      </c>
      <c r="AD42" s="56" t="s">
        <v>29</v>
      </c>
      <c r="AE42" s="130">
        <f>AE27-AE40</f>
        <v>711613.8200000003</v>
      </c>
      <c r="AF42" s="125"/>
      <c r="AG42" s="188">
        <f>AE42/$AE$25</f>
        <v>0.17704725447734759</v>
      </c>
      <c r="AH42" s="111">
        <f>AA42/AA$25</f>
        <v>0.10823613007495751</v>
      </c>
      <c r="AI42" s="111">
        <f>AB42/AB$25</f>
        <v>0.16214371913436276</v>
      </c>
      <c r="AJ42" s="189">
        <f>AC42/AC$25</f>
        <v>0.19128790583339284</v>
      </c>
      <c r="AK42" s="182"/>
      <c r="AL42" s="190">
        <f>(AE42-AB42)/AB42</f>
        <v>0.10065103574571727</v>
      </c>
      <c r="AM42" s="111">
        <f>(AA42-AB42)/AB42</f>
        <v>-0.39922108333758677</v>
      </c>
      <c r="AN42" s="189">
        <f>(AB42-AC42)/AC42</f>
        <v>-0.13811692908189996</v>
      </c>
      <c r="AO42" s="128"/>
      <c r="AP42" s="118" t="s">
        <v>93</v>
      </c>
      <c r="AQ42" s="110"/>
      <c r="AR42" s="188">
        <f>AE54/AE86</f>
        <v>9.856128117625193E-2</v>
      </c>
      <c r="AS42" s="274">
        <f>AA54/AA86</f>
        <v>5.3721225549916575E-2</v>
      </c>
      <c r="AT42" s="274">
        <f>AB54/AB86</f>
        <v>9.9515185610372855E-2</v>
      </c>
      <c r="AU42" s="116"/>
      <c r="AY42" s="278"/>
      <c r="AZ42" s="278"/>
      <c r="BA42" s="280"/>
      <c r="BB42" s="278"/>
      <c r="BC42" s="278"/>
      <c r="BD42" s="278"/>
      <c r="BE42" s="278"/>
      <c r="BF42" s="278"/>
      <c r="BG42" s="280"/>
      <c r="BH42" s="280"/>
      <c r="BI42" s="280"/>
      <c r="BJ42" s="280"/>
    </row>
    <row r="43" spans="23:62">
      <c r="W43"/>
      <c r="X43"/>
      <c r="Y43"/>
      <c r="Z43"/>
      <c r="AA43"/>
      <c r="AB43"/>
      <c r="AC43"/>
      <c r="AD43"/>
      <c r="AE43" s="120"/>
      <c r="AF43" s="125"/>
      <c r="AG43" s="188"/>
      <c r="AH43" s="111"/>
      <c r="AI43" s="111"/>
      <c r="AJ43" s="189"/>
      <c r="AK43" s="182"/>
      <c r="AL43" s="187"/>
      <c r="AM43" s="112"/>
      <c r="AN43" s="189"/>
      <c r="AO43" s="128"/>
      <c r="AP43" s="118" t="s">
        <v>94</v>
      </c>
      <c r="AQ43" s="110"/>
      <c r="AR43" s="188">
        <f>AE54/AE109</f>
        <v>0.16742557130431623</v>
      </c>
      <c r="AS43" s="274">
        <f>AA54/AA109</f>
        <v>9.3048024406260199E-2</v>
      </c>
      <c r="AT43" s="274">
        <f>AB54/AB109</f>
        <v>0.16780136163396075</v>
      </c>
      <c r="AU43" s="116"/>
      <c r="AY43" s="278"/>
      <c r="AZ43" s="278"/>
      <c r="BA43" s="280"/>
      <c r="BB43" s="278"/>
      <c r="BC43" s="278"/>
      <c r="BD43" s="278"/>
      <c r="BE43" s="278"/>
      <c r="BF43" s="278"/>
      <c r="BG43" s="280"/>
      <c r="BH43" s="280"/>
      <c r="BI43" s="280"/>
      <c r="BJ43" s="280"/>
    </row>
    <row r="44" spans="23:62">
      <c r="W44" s="56" t="s">
        <v>30</v>
      </c>
      <c r="X44"/>
      <c r="Y44"/>
      <c r="Z44"/>
      <c r="AA44"/>
      <c r="AB44"/>
      <c r="AC44"/>
      <c r="AD44" s="56" t="s">
        <v>30</v>
      </c>
      <c r="AE44" s="120"/>
      <c r="AF44" s="125"/>
      <c r="AG44" s="188"/>
      <c r="AH44" s="111"/>
      <c r="AI44" s="111"/>
      <c r="AJ44" s="189"/>
      <c r="AK44" s="182"/>
      <c r="AL44" s="187"/>
      <c r="AM44" s="112"/>
      <c r="AN44" s="189"/>
      <c r="AO44" s="128"/>
      <c r="AP44" s="117" t="s">
        <v>118</v>
      </c>
      <c r="AQ44" s="96"/>
      <c r="AR44" s="188">
        <f>AE42*(1-AR69)/(AE86-AE64-AE63+AE99+AE100+AE109)</f>
        <v>6.2247585393324485E-2</v>
      </c>
      <c r="AS44" s="188">
        <f>AA42*(1-AS69)/(AA86-AA64-AA63+AA99+AA100+AA109)</f>
        <v>3.5316314878121653E-2</v>
      </c>
      <c r="AT44" s="188">
        <f>AB42*(1-AT69)/(AB86-AB64-AB63+AB99+AB100+AB109)</f>
        <v>6.2383094141079003E-2</v>
      </c>
      <c r="AU44" s="115"/>
      <c r="AY44" s="278"/>
      <c r="AZ44" s="278"/>
      <c r="BA44" s="278"/>
      <c r="BB44" s="278"/>
      <c r="BC44" s="278"/>
      <c r="BD44" s="278"/>
      <c r="BE44" s="278"/>
      <c r="BF44" s="278"/>
      <c r="BG44" s="280"/>
      <c r="BH44" s="280"/>
      <c r="BI44" s="280"/>
      <c r="BJ44" s="280"/>
    </row>
    <row r="45" spans="23:62">
      <c r="W45"/>
      <c r="X45" t="s">
        <v>31</v>
      </c>
      <c r="Y45"/>
      <c r="Z45"/>
      <c r="AA45" s="63">
        <v>-86335</v>
      </c>
      <c r="AB45" s="63">
        <v>-75360</v>
      </c>
      <c r="AC45" s="63">
        <v>-69570</v>
      </c>
      <c r="AD45" t="s">
        <v>31</v>
      </c>
      <c r="AE45" s="132">
        <f>AA45-(ProposalCost*(PrimeRate+0.5%))</f>
        <v>-87235</v>
      </c>
      <c r="AF45" s="125"/>
      <c r="AG45" s="188">
        <f>AE45/$AE$25</f>
        <v>-2.170379046929051E-2</v>
      </c>
      <c r="AH45" s="111">
        <f t="shared" ref="AH45:AJ48" si="10">AA45/AA$25</f>
        <v>-2.4057458132471368E-2</v>
      </c>
      <c r="AI45" s="111">
        <f t="shared" si="10"/>
        <v>-1.8899324981115722E-2</v>
      </c>
      <c r="AJ45" s="189">
        <f t="shared" si="10"/>
        <v>-1.7740389028855864E-2</v>
      </c>
      <c r="AK45" s="182"/>
      <c r="AL45" s="190">
        <f>(AE45-AB45)/AB45</f>
        <v>0.15757696390658174</v>
      </c>
      <c r="AM45" s="111">
        <f t="shared" ref="AM45:AN48" si="11">(AA45-AB45)/AB45</f>
        <v>0.14563428874734607</v>
      </c>
      <c r="AN45" s="189">
        <f t="shared" si="11"/>
        <v>8.3225528244933164E-2</v>
      </c>
      <c r="AO45" s="128"/>
      <c r="AP45" s="117" t="s">
        <v>134</v>
      </c>
      <c r="AQ45" s="75"/>
      <c r="AR45" s="188">
        <f>(AE99+AE100)/(AE99+AE100+AE109)*AR46*(1-AR69)+(AE109/(AE99+AE100+AE109)*AR47)</f>
        <v>7.971064030710126E-2</v>
      </c>
      <c r="AS45" s="188">
        <f>(AA99+AA100)/(AA99+AA100+AA109)*AS46*(1-AS69)+(AA109/(AA99+AA100+AA109)*AS47)</f>
        <v>7.9423020537463265E-2</v>
      </c>
      <c r="AT45" s="188">
        <f>(AB99+AB100)/(AB99+AB100+AB109)*AT46*(1-AT69)+(AB109/(AB99+AB100+AB109)*AT47)</f>
        <v>7.9230603899453772E-2</v>
      </c>
      <c r="AU45" s="136"/>
      <c r="AX45" s="103"/>
      <c r="AY45" s="278"/>
      <c r="AZ45" s="278"/>
      <c r="BA45" s="278"/>
      <c r="BB45" s="278"/>
      <c r="BC45" s="278"/>
      <c r="BD45" s="278"/>
      <c r="BE45" s="278"/>
      <c r="BF45" s="278"/>
      <c r="BG45" s="277"/>
      <c r="BH45" s="277"/>
      <c r="BI45" s="277"/>
      <c r="BJ45" s="277"/>
    </row>
    <row r="46" spans="23:62">
      <c r="W46"/>
      <c r="X46" t="s">
        <v>32</v>
      </c>
      <c r="Y46"/>
      <c r="Z46"/>
      <c r="AA46" s="63">
        <v>52817</v>
      </c>
      <c r="AB46" s="63">
        <v>47147</v>
      </c>
      <c r="AC46" s="63">
        <v>36925</v>
      </c>
      <c r="AD46" t="s">
        <v>32</v>
      </c>
      <c r="AE46" s="132">
        <f>AA46</f>
        <v>52817</v>
      </c>
      <c r="AF46" s="125"/>
      <c r="AG46" s="188">
        <f>AE46/$AE$25</f>
        <v>1.3140701567220919E-2</v>
      </c>
      <c r="AH46" s="111">
        <f t="shared" si="10"/>
        <v>1.471758575528743E-2</v>
      </c>
      <c r="AI46" s="111">
        <f t="shared" si="10"/>
        <v>1.1823865112588415E-2</v>
      </c>
      <c r="AJ46" s="189">
        <f t="shared" si="10"/>
        <v>9.4158957149705728E-3</v>
      </c>
      <c r="AK46" s="182"/>
      <c r="AL46" s="190">
        <f>(AE46-AB46)/AB46</f>
        <v>0.120262158779986</v>
      </c>
      <c r="AM46" s="111">
        <f t="shared" si="11"/>
        <v>0.120262158779986</v>
      </c>
      <c r="AN46" s="189">
        <f t="shared" si="11"/>
        <v>0.27683141503046715</v>
      </c>
      <c r="AO46" s="128"/>
      <c r="AP46" s="117" t="s">
        <v>130</v>
      </c>
      <c r="AQ46" s="75"/>
      <c r="AR46" s="188">
        <f>-AE45/(AE100+AE99)</f>
        <v>6.251791652333448E-2</v>
      </c>
      <c r="AS46" s="188">
        <f>-AA45/(AA100+AA99)</f>
        <v>6.2409640296090675E-2</v>
      </c>
      <c r="AT46" s="188">
        <f>-AB45/(AB100+AB99)</f>
        <v>6.1439524137188846E-2</v>
      </c>
      <c r="AU46" s="137"/>
      <c r="AY46" s="278"/>
      <c r="AZ46" s="278"/>
      <c r="BB46" s="278"/>
      <c r="BC46" s="278"/>
      <c r="BD46" s="278"/>
      <c r="BE46" s="278"/>
      <c r="BF46" s="277"/>
      <c r="BG46" s="277"/>
      <c r="BI46" s="277"/>
      <c r="BJ46" s="277"/>
    </row>
    <row r="47" spans="23:62">
      <c r="W47"/>
      <c r="X47" t="s">
        <v>33</v>
      </c>
      <c r="Y47"/>
      <c r="Z47"/>
      <c r="AA47" s="64">
        <v>5618</v>
      </c>
      <c r="AB47" s="64">
        <v>5373</v>
      </c>
      <c r="AC47" s="64">
        <v>-912</v>
      </c>
      <c r="AD47" t="s">
        <v>33</v>
      </c>
      <c r="AE47" s="161">
        <f>AA47</f>
        <v>5618</v>
      </c>
      <c r="AF47" s="125"/>
      <c r="AG47" s="191">
        <f>AE47/$AE$25</f>
        <v>1.3977405268123355E-3</v>
      </c>
      <c r="AH47" s="191">
        <f t="shared" si="10"/>
        <v>1.5654693900298158E-3</v>
      </c>
      <c r="AI47" s="191">
        <f t="shared" si="10"/>
        <v>1.3474797389004085E-3</v>
      </c>
      <c r="AJ47" s="191">
        <f t="shared" si="10"/>
        <v>-2.3256051163312561E-4</v>
      </c>
      <c r="AK47" s="186"/>
      <c r="AL47" s="191">
        <f>(AE47-AB47)/AB47</f>
        <v>4.5598362181276754E-2</v>
      </c>
      <c r="AM47" s="191">
        <f t="shared" si="11"/>
        <v>4.5598362181276754E-2</v>
      </c>
      <c r="AN47" s="209">
        <f t="shared" si="11"/>
        <v>-6.8914473684210522</v>
      </c>
      <c r="AO47" s="128"/>
      <c r="AP47" s="121" t="s">
        <v>135</v>
      </c>
      <c r="AQ47" s="156"/>
      <c r="AR47" s="191">
        <f>RiskFree+Beta*(MarketReturn-RiskFree)</f>
        <v>8.7999999999999995E-2</v>
      </c>
      <c r="AS47" s="191">
        <f>RiskFree+Beta*(MarketReturn-RiskFree)</f>
        <v>8.7999999999999995E-2</v>
      </c>
      <c r="AT47" s="191">
        <f>RiskFree+Beta*(MarketReturn-RiskFree)</f>
        <v>8.7999999999999995E-2</v>
      </c>
      <c r="AU47" s="158"/>
      <c r="AY47" s="278"/>
      <c r="AZ47" s="278"/>
      <c r="BA47" s="278"/>
      <c r="BB47" s="278"/>
      <c r="BC47" s="278"/>
      <c r="BD47" s="278"/>
      <c r="BE47" s="278"/>
      <c r="BF47" s="278"/>
      <c r="BG47" s="278"/>
      <c r="BI47" s="278"/>
    </row>
    <row r="48" spans="23:62">
      <c r="W48" s="56" t="s">
        <v>34</v>
      </c>
      <c r="X48"/>
      <c r="Y48"/>
      <c r="Z48"/>
      <c r="AA48" s="65">
        <f>SUM(AA45:AA47)</f>
        <v>-27900</v>
      </c>
      <c r="AB48" s="65">
        <f t="shared" ref="AB48:AC48" si="12">SUM(AB45:AB47)</f>
        <v>-22840</v>
      </c>
      <c r="AC48" s="65">
        <f t="shared" si="12"/>
        <v>-33557</v>
      </c>
      <c r="AD48" s="56" t="s">
        <v>34</v>
      </c>
      <c r="AE48" s="132">
        <f>SUM(AE45:AE47)</f>
        <v>-28800</v>
      </c>
      <c r="AF48" s="125"/>
      <c r="AG48" s="188">
        <f>AE48/$AE$25</f>
        <v>-7.1653483752572552E-3</v>
      </c>
      <c r="AH48" s="111">
        <f t="shared" si="10"/>
        <v>-7.7744029871541229E-3</v>
      </c>
      <c r="AI48" s="111">
        <f t="shared" si="10"/>
        <v>-5.7279801296268992E-3</v>
      </c>
      <c r="AJ48" s="189">
        <f t="shared" si="10"/>
        <v>-8.557053825518416E-3</v>
      </c>
      <c r="AK48" s="182"/>
      <c r="AL48" s="190">
        <f>(AE48-AB48)/AB48</f>
        <v>0.26094570928196148</v>
      </c>
      <c r="AM48" s="111">
        <f t="shared" si="11"/>
        <v>0.22154115586690018</v>
      </c>
      <c r="AN48" s="189">
        <f t="shared" si="11"/>
        <v>-0.31936704711386593</v>
      </c>
      <c r="AO48" s="128"/>
      <c r="AP48" s="97" t="s">
        <v>139</v>
      </c>
      <c r="AQ48" s="97"/>
      <c r="AR48" s="127" t="s">
        <v>141</v>
      </c>
      <c r="AS48" s="123" t="s">
        <v>88</v>
      </c>
      <c r="AT48" s="123" t="s">
        <v>89</v>
      </c>
      <c r="AU48" s="134" t="s">
        <v>99</v>
      </c>
      <c r="AY48" s="278"/>
      <c r="AZ48" s="278"/>
      <c r="BA48" s="286"/>
      <c r="BB48" s="286"/>
      <c r="BC48" s="286"/>
      <c r="BD48" s="286"/>
      <c r="BE48" s="286"/>
      <c r="BF48" s="287"/>
      <c r="BG48" s="287"/>
      <c r="BI48" s="277"/>
      <c r="BJ48" s="277"/>
    </row>
    <row r="49" spans="23:91">
      <c r="W49"/>
      <c r="X49"/>
      <c r="Y49"/>
      <c r="Z49"/>
      <c r="AA49" s="66"/>
      <c r="AB49" s="66"/>
      <c r="AC49" s="66"/>
      <c r="AD49"/>
      <c r="AE49" s="120"/>
      <c r="AF49" s="125"/>
      <c r="AG49" s="188"/>
      <c r="AH49" s="111"/>
      <c r="AI49" s="111"/>
      <c r="AJ49" s="189"/>
      <c r="AK49" s="182"/>
      <c r="AL49" s="187"/>
      <c r="AM49" s="112"/>
      <c r="AN49" s="189"/>
      <c r="AO49" s="128"/>
      <c r="AP49" s="96" t="s">
        <v>176</v>
      </c>
      <c r="AQ49" s="96"/>
      <c r="AR49" s="109">
        <f>(AE103+AE96)/AE109</f>
        <v>0.69869516006917476</v>
      </c>
      <c r="AS49" s="109">
        <f>(AA103+AA96)/AA109</f>
        <v>0.73205327044897794</v>
      </c>
      <c r="AT49" s="109">
        <f>(AB103+AB96)/AB109</f>
        <v>0.68618850082785909</v>
      </c>
      <c r="AU49" s="115">
        <f>X13</f>
        <v>0.06</v>
      </c>
      <c r="BF49" s="278"/>
      <c r="BG49" s="280"/>
      <c r="BH49" s="280"/>
      <c r="BI49" s="280"/>
      <c r="BJ49" s="278"/>
    </row>
    <row r="50" spans="23:91">
      <c r="W50" s="56" t="s">
        <v>35</v>
      </c>
      <c r="X50"/>
      <c r="Y50"/>
      <c r="Z50"/>
      <c r="AA50" s="67">
        <f>AA42+AA48</f>
        <v>360527</v>
      </c>
      <c r="AB50" s="67">
        <f t="shared" ref="AB50:AC50" si="13">AB42+AB48</f>
        <v>623699</v>
      </c>
      <c r="AC50" s="67">
        <f t="shared" si="13"/>
        <v>716590</v>
      </c>
      <c r="AD50" s="56" t="s">
        <v>35</v>
      </c>
      <c r="AE50" s="130">
        <f>AE42+AE48</f>
        <v>682813.8200000003</v>
      </c>
      <c r="AF50" s="125"/>
      <c r="AG50" s="188">
        <f>AE50/$AE$25</f>
        <v>0.16988190610209034</v>
      </c>
      <c r="AH50" s="111">
        <f>AA50/AA$25</f>
        <v>0.10046172708780338</v>
      </c>
      <c r="AI50" s="111">
        <f>AB50/AB$25</f>
        <v>0.15641573900473588</v>
      </c>
      <c r="AJ50" s="189">
        <f>AC50/AC$25</f>
        <v>0.18273085200787442</v>
      </c>
      <c r="AK50" s="182"/>
      <c r="AL50" s="190">
        <f>(AE50-AB50)/AB50</f>
        <v>9.4781008146558349E-2</v>
      </c>
      <c r="AM50" s="111">
        <f>(AA50-AB50)/AB50</f>
        <v>-0.42195353848571188</v>
      </c>
      <c r="AN50" s="189">
        <f>(AB50-AC50)/AC50</f>
        <v>-0.12962921614870429</v>
      </c>
      <c r="AO50" s="128"/>
      <c r="AP50" s="96" t="s">
        <v>95</v>
      </c>
      <c r="AQ50" s="96"/>
      <c r="AR50" s="111">
        <f>(AE103+AE96)/AE86</f>
        <v>0.41131285735854001</v>
      </c>
      <c r="AS50" s="111">
        <f>(AA103+AA96)/AA86</f>
        <v>0.42265055176924043</v>
      </c>
      <c r="AT50" s="111">
        <f>(AB103+AB96)/AB86</f>
        <v>0.40694649530047483</v>
      </c>
      <c r="AU50" s="115"/>
      <c r="BA50" s="295"/>
      <c r="BB50" s="295"/>
      <c r="BC50" s="288"/>
      <c r="BF50" s="278"/>
      <c r="BG50" s="280"/>
      <c r="BH50" s="280"/>
      <c r="BI50" s="280"/>
      <c r="BJ50" s="278"/>
    </row>
    <row r="51" spans="23:91">
      <c r="W51"/>
      <c r="X51"/>
      <c r="Y51"/>
      <c r="Z51"/>
      <c r="AA51"/>
      <c r="AB51"/>
      <c r="AC51"/>
      <c r="AD51"/>
      <c r="AE51" s="120"/>
      <c r="AF51" s="125"/>
      <c r="AG51" s="188"/>
      <c r="AH51" s="111"/>
      <c r="AI51" s="111"/>
      <c r="AJ51" s="189"/>
      <c r="AK51" s="182"/>
      <c r="AL51" s="192"/>
      <c r="AM51" s="112"/>
      <c r="AN51" s="189"/>
      <c r="AO51" s="128"/>
      <c r="AP51" s="96" t="s">
        <v>116</v>
      </c>
      <c r="AQ51" s="96"/>
      <c r="AR51" s="109">
        <f>AE86/AE109</f>
        <v>1.6986951600691749</v>
      </c>
      <c r="AS51" s="109">
        <f>AA86/AA109</f>
        <v>1.7320532704489779</v>
      </c>
      <c r="AT51" s="109">
        <f>AB86/AB109</f>
        <v>1.6861885008278592</v>
      </c>
      <c r="AU51" s="115"/>
      <c r="BA51" s="276"/>
      <c r="BB51" s="276"/>
      <c r="BC51" s="276"/>
    </row>
    <row r="52" spans="23:91">
      <c r="W52"/>
      <c r="X52" t="s">
        <v>36</v>
      </c>
      <c r="Y52"/>
      <c r="Z52"/>
      <c r="AA52" s="63">
        <v>29239</v>
      </c>
      <c r="AB52" s="63">
        <v>62239</v>
      </c>
      <c r="AC52" s="63">
        <v>77238</v>
      </c>
      <c r="AD52" t="s">
        <v>36</v>
      </c>
      <c r="AE52" s="130">
        <f>AE50*AS69</f>
        <v>55376.693792642458</v>
      </c>
      <c r="AF52" s="125"/>
      <c r="AG52" s="188">
        <f>AE52/$AE$25</f>
        <v>1.3777545239382957E-2</v>
      </c>
      <c r="AH52" s="111">
        <f>AA52/AA$25</f>
        <v>8.1475186000501583E-3</v>
      </c>
      <c r="AI52" s="111">
        <f>AB52/AB$25</f>
        <v>1.5608745853233299E-2</v>
      </c>
      <c r="AJ52" s="189">
        <f>AC52/AC$25</f>
        <v>1.9695733330613328E-2</v>
      </c>
      <c r="AK52" s="182"/>
      <c r="AL52" s="190">
        <f>(AE52-AB52)/AB52</f>
        <v>-0.11025733394427195</v>
      </c>
      <c r="AM52" s="111">
        <f>(AA52-AB52)/AB52</f>
        <v>-0.53021417439226204</v>
      </c>
      <c r="AN52" s="189">
        <f>(AB52-AC52)/AC52</f>
        <v>-0.19419197804189647</v>
      </c>
      <c r="AO52" s="128"/>
      <c r="AP52" s="96" t="s">
        <v>117</v>
      </c>
      <c r="AQ52" s="96"/>
      <c r="AR52" s="109">
        <f>-AE50/AE45</f>
        <v>7.8272920272826312</v>
      </c>
      <c r="AS52" s="109">
        <f>-AA50/AA45</f>
        <v>4.1759078010077024</v>
      </c>
      <c r="AT52" s="109">
        <f>-AB50/AB45</f>
        <v>8.2762606157112533</v>
      </c>
      <c r="AU52" s="138"/>
      <c r="BA52" s="278"/>
      <c r="BB52" s="289"/>
      <c r="BC52" s="289"/>
    </row>
    <row r="53" spans="23:91">
      <c r="W53"/>
      <c r="X53"/>
      <c r="Y53"/>
      <c r="Z53"/>
      <c r="AA53"/>
      <c r="AB53"/>
      <c r="AC53"/>
      <c r="AD53"/>
      <c r="AE53" s="120"/>
      <c r="AF53" s="125"/>
      <c r="AG53" s="188"/>
      <c r="AH53" s="111"/>
      <c r="AI53" s="111"/>
      <c r="AJ53" s="189"/>
      <c r="AK53" s="182"/>
      <c r="AL53" s="192"/>
      <c r="AM53" s="112"/>
      <c r="AN53" s="189"/>
      <c r="AO53" s="128"/>
      <c r="AP53" s="96" t="s">
        <v>5</v>
      </c>
      <c r="AQ53" s="96"/>
      <c r="AR53" s="109">
        <f>-AE42/AE45</f>
        <v>8.1574347452284091</v>
      </c>
      <c r="AS53" s="109">
        <f>-AA42/AA45</f>
        <v>4.4990675855678459</v>
      </c>
      <c r="AT53" s="109">
        <f>-AB42/AB45</f>
        <v>8.5793391719745227</v>
      </c>
      <c r="AU53" s="115">
        <f>X14</f>
        <v>15.37</v>
      </c>
      <c r="BA53" s="278"/>
      <c r="BB53" s="289"/>
      <c r="BC53" s="289"/>
      <c r="BF53" s="276"/>
      <c r="BG53" s="276"/>
      <c r="BH53" s="276"/>
      <c r="BI53" s="276"/>
      <c r="BJ53" s="276"/>
    </row>
    <row r="54" spans="23:91" ht="20" thickBot="1">
      <c r="W54" s="56" t="s">
        <v>37</v>
      </c>
      <c r="X54"/>
      <c r="Y54"/>
      <c r="Z54" s="70"/>
      <c r="AA54" s="68">
        <f>AA50-AA52</f>
        <v>331288</v>
      </c>
      <c r="AB54" s="68">
        <f t="shared" ref="AB54:AC54" si="14">AB50-AB52</f>
        <v>561460</v>
      </c>
      <c r="AC54" s="68">
        <f t="shared" si="14"/>
        <v>639352</v>
      </c>
      <c r="AD54" s="56" t="s">
        <v>37</v>
      </c>
      <c r="AE54" s="133">
        <f>AE50-AE52</f>
        <v>627437.12620735785</v>
      </c>
      <c r="AF54" s="126"/>
      <c r="AG54" s="193">
        <f>AE54/$AE$25</f>
        <v>0.1561043608627074</v>
      </c>
      <c r="AH54" s="193">
        <f>AA54/AA$25</f>
        <v>9.2314208487753222E-2</v>
      </c>
      <c r="AI54" s="193">
        <f>AB54/AB$25</f>
        <v>0.14080699315150258</v>
      </c>
      <c r="AJ54" s="194">
        <f>AC54/AC$25</f>
        <v>0.16303511867726109</v>
      </c>
      <c r="AK54" s="195"/>
      <c r="AL54" s="196">
        <f>(AE54-AB54)/AB54</f>
        <v>0.11750993161998692</v>
      </c>
      <c r="AM54" s="193">
        <f>(AA54-AB54)/AB54</f>
        <v>-0.40995262351725859</v>
      </c>
      <c r="AN54" s="194">
        <f>(AB54-AC54)/AC54</f>
        <v>-0.12182960247250341</v>
      </c>
      <c r="AO54" s="129"/>
      <c r="AP54" s="122" t="s">
        <v>129</v>
      </c>
      <c r="AQ54" s="114"/>
      <c r="AR54" s="147">
        <f>(AE103+AE96)/(AE111)</f>
        <v>0.41131285735854001</v>
      </c>
      <c r="AS54" s="147">
        <f>(AA103+AA96)/(AA111)</f>
        <v>0.42265055176924043</v>
      </c>
      <c r="AT54" s="147">
        <f>(AB103+AB96)/(AB111)</f>
        <v>0.40694649530047483</v>
      </c>
      <c r="AU54" s="148"/>
      <c r="AV54" s="43"/>
      <c r="AW54" s="43"/>
      <c r="AX54" s="43"/>
      <c r="AY54" s="43"/>
      <c r="BA54" s="290"/>
      <c r="BB54" s="289"/>
      <c r="BC54" s="291"/>
      <c r="BD54" s="43"/>
      <c r="BE54" s="43"/>
      <c r="BF54" s="278"/>
      <c r="BG54" s="280"/>
      <c r="BH54" s="280"/>
      <c r="BI54" s="280"/>
      <c r="BJ54" s="280"/>
      <c r="BL54" s="43"/>
      <c r="BM54" s="43"/>
      <c r="BN54" s="43"/>
      <c r="BO54" s="43"/>
      <c r="BP54" s="43"/>
      <c r="BQ54" s="43"/>
      <c r="BR54" s="43"/>
      <c r="BS54" s="43"/>
      <c r="BT54" s="43"/>
      <c r="BU54" s="43"/>
      <c r="BV54" s="43"/>
      <c r="BW54" s="43"/>
      <c r="BX54" s="43"/>
      <c r="BY54" s="43"/>
      <c r="BZ54" s="43"/>
      <c r="CA54" s="43"/>
      <c r="CB54" s="43"/>
      <c r="CC54" s="43"/>
      <c r="CD54" s="43"/>
      <c r="CE54" s="43"/>
      <c r="CF54" s="43"/>
      <c r="CG54" s="43"/>
      <c r="CH54" s="43"/>
      <c r="CI54" s="43"/>
    </row>
    <row r="55" spans="23:91" ht="20" thickTop="1">
      <c r="W55"/>
      <c r="X55"/>
      <c r="Y55"/>
      <c r="Z55"/>
      <c r="AA55"/>
      <c r="AB55"/>
      <c r="AC55"/>
      <c r="AD55"/>
      <c r="AF55" t="s">
        <v>102</v>
      </c>
      <c r="AG55" s="106" t="s">
        <v>140</v>
      </c>
      <c r="AH55" s="106"/>
      <c r="AI55" s="106"/>
      <c r="AJ55" s="106"/>
      <c r="AK55" s="106"/>
      <c r="AL55" s="106"/>
      <c r="AM55" s="106"/>
      <c r="AN55" s="207"/>
      <c r="AO55"/>
      <c r="AP55" t="s">
        <v>175</v>
      </c>
      <c r="AQ55"/>
      <c r="AR55" t="s">
        <v>131</v>
      </c>
      <c r="AS55" t="s">
        <v>132</v>
      </c>
      <c r="AT55" t="s">
        <v>133</v>
      </c>
      <c r="AU55"/>
      <c r="AV55" s="43"/>
      <c r="AW55" s="43"/>
      <c r="AY55" s="43"/>
      <c r="AZ55" s="43"/>
      <c r="BA55" s="290"/>
      <c r="BB55" s="289"/>
      <c r="BC55" s="291"/>
      <c r="BD55" s="43"/>
      <c r="BE55" s="43"/>
      <c r="BF55" s="278"/>
      <c r="BG55" s="280"/>
      <c r="BH55" s="280"/>
      <c r="BI55" s="280"/>
      <c r="BJ55" s="280"/>
      <c r="BL55" s="43"/>
      <c r="BM55" s="43"/>
      <c r="BN55" s="43"/>
      <c r="BO55" s="43"/>
      <c r="BP55" s="43"/>
      <c r="BQ55" s="43"/>
      <c r="BR55" s="43"/>
      <c r="BS55" s="43"/>
      <c r="BT55" s="43"/>
      <c r="BU55" s="43"/>
      <c r="BV55" s="43"/>
      <c r="BW55" s="43"/>
      <c r="BX55" s="43"/>
      <c r="BY55" s="43"/>
      <c r="BZ55" s="43"/>
      <c r="CA55" s="43"/>
      <c r="CB55" s="43"/>
      <c r="CC55" s="43"/>
      <c r="CD55" s="43"/>
      <c r="CE55" s="43"/>
      <c r="CF55" s="43"/>
      <c r="CG55" s="43"/>
      <c r="CH55" s="43"/>
      <c r="CI55" s="43"/>
      <c r="CJ55" s="43"/>
      <c r="CK55" s="43"/>
      <c r="CL55" s="43"/>
      <c r="CM55" s="43"/>
    </row>
    <row r="56" spans="23:91" s="43" customFormat="1">
      <c r="W56"/>
      <c r="X56"/>
      <c r="Y56"/>
      <c r="Z56"/>
      <c r="AA56"/>
      <c r="AB56"/>
      <c r="AC56"/>
      <c r="AD56" s="66"/>
      <c r="AE56"/>
      <c r="AF56"/>
      <c r="AG56" s="106"/>
      <c r="AH56" s="106"/>
      <c r="AI56" s="106"/>
      <c r="AJ56" s="106"/>
      <c r="AK56" s="106"/>
      <c r="AL56" s="106"/>
      <c r="AM56" s="197"/>
      <c r="AN56" s="210"/>
      <c r="AO56"/>
      <c r="AP56"/>
      <c r="AQ56"/>
      <c r="AR56">
        <v>1.2</v>
      </c>
      <c r="AS56" s="105">
        <v>0.04</v>
      </c>
      <c r="AT56" s="105">
        <v>0.08</v>
      </c>
      <c r="AW56" s="38"/>
      <c r="AY56" s="38"/>
      <c r="AZ56" s="38"/>
      <c r="BA56" s="278"/>
      <c r="BB56" s="289"/>
      <c r="BC56" s="289"/>
      <c r="BD56" s="38"/>
      <c r="BE56" s="38"/>
      <c r="BF56" s="278"/>
      <c r="BG56" s="280"/>
      <c r="BH56" s="280"/>
      <c r="BI56" s="280"/>
      <c r="BJ56" s="280"/>
      <c r="BL56" s="38"/>
      <c r="BM56" s="38"/>
      <c r="BN56" s="38"/>
      <c r="BO56" s="38"/>
      <c r="BP56" s="38"/>
      <c r="BQ56" s="38"/>
      <c r="BR56" s="38"/>
      <c r="BS56" s="38"/>
      <c r="BT56" s="38"/>
      <c r="BU56" s="38"/>
      <c r="BV56" s="38"/>
      <c r="BW56" s="38"/>
      <c r="BX56" s="38"/>
      <c r="BY56" s="38"/>
      <c r="BZ56" s="38"/>
      <c r="CA56" s="38"/>
      <c r="CB56" s="38"/>
      <c r="CC56" s="38"/>
      <c r="CD56" s="38"/>
      <c r="CE56" s="38"/>
      <c r="CF56" s="38"/>
      <c r="CG56" s="38"/>
      <c r="CH56" s="38"/>
      <c r="CI56" s="38"/>
      <c r="CJ56" s="38"/>
      <c r="CK56" s="38"/>
      <c r="CL56" s="38"/>
      <c r="CM56" s="38"/>
    </row>
    <row r="57" spans="23:91">
      <c r="AE57"/>
      <c r="AF57"/>
      <c r="AG57" s="106"/>
      <c r="AH57" s="106"/>
      <c r="AI57" s="106"/>
      <c r="AJ57" s="106"/>
      <c r="AK57" s="106"/>
      <c r="AL57" s="106"/>
      <c r="AM57" s="106"/>
      <c r="AN57" s="207"/>
      <c r="BA57" s="278"/>
      <c r="BB57" s="292"/>
      <c r="BC57" s="289"/>
      <c r="BF57" s="278"/>
      <c r="BG57" s="280"/>
      <c r="BH57" s="280"/>
      <c r="BI57" s="280"/>
      <c r="BJ57" s="278"/>
    </row>
    <row r="58" spans="23:91">
      <c r="W58"/>
      <c r="X58"/>
      <c r="Y58"/>
      <c r="Z58"/>
      <c r="AA58"/>
      <c r="AB58"/>
      <c r="AC58"/>
      <c r="AD58"/>
      <c r="BF58" s="278"/>
      <c r="BG58" s="280"/>
      <c r="BH58" s="280"/>
      <c r="BI58" s="280"/>
      <c r="BJ58" s="278"/>
    </row>
    <row r="59" spans="23:91">
      <c r="W59" s="53" t="s">
        <v>38</v>
      </c>
      <c r="X59"/>
      <c r="Y59"/>
      <c r="Z59"/>
      <c r="AA59" s="54" t="s">
        <v>10</v>
      </c>
      <c r="AB59" s="54" t="s">
        <v>11</v>
      </c>
      <c r="AC59"/>
      <c r="AD59"/>
      <c r="AE59" s="244"/>
      <c r="AF59" s="244"/>
      <c r="AG59" s="244"/>
      <c r="AH59" s="244" t="s">
        <v>79</v>
      </c>
      <c r="AI59" s="244"/>
      <c r="AJ59" s="244"/>
      <c r="AK59" s="244"/>
      <c r="AL59" s="244"/>
      <c r="AM59" s="244"/>
      <c r="AN59" s="244"/>
      <c r="AO59" s="244"/>
      <c r="AP59" s="244"/>
      <c r="AQ59" s="244"/>
      <c r="AR59" s="244"/>
      <c r="AS59" s="244"/>
      <c r="AT59" s="244"/>
      <c r="AU59" s="244"/>
    </row>
    <row r="60" spans="23:91">
      <c r="W60"/>
      <c r="X60" s="55" t="s">
        <v>13</v>
      </c>
      <c r="Y60"/>
      <c r="Z60"/>
      <c r="AA60"/>
      <c r="AB60"/>
      <c r="AC60"/>
      <c r="AD60"/>
      <c r="AE60" s="140" t="s">
        <v>141</v>
      </c>
      <c r="AF60" s="139"/>
      <c r="AG60" s="100"/>
      <c r="AH60" s="180" t="s">
        <v>90</v>
      </c>
      <c r="AI60" s="180"/>
      <c r="AJ60" s="100"/>
      <c r="AK60" s="186"/>
      <c r="AL60" s="180" t="s">
        <v>144</v>
      </c>
      <c r="AM60" s="107"/>
      <c r="AN60" s="107"/>
      <c r="AO60" s="139"/>
      <c r="AP60" s="149" t="s">
        <v>143</v>
      </c>
      <c r="AQ60" s="150"/>
      <c r="AR60" s="75" t="s">
        <v>171</v>
      </c>
      <c r="AS60" s="75"/>
      <c r="AT60" s="75"/>
      <c r="AU60" s="136"/>
      <c r="BA60" s="296"/>
      <c r="BB60" s="296"/>
      <c r="BC60" s="288"/>
      <c r="BF60" s="296"/>
      <c r="BG60" s="296"/>
      <c r="BH60" s="288"/>
      <c r="BI60" s="276"/>
      <c r="BJ60" s="276"/>
    </row>
    <row r="61" spans="23:91">
      <c r="W61" s="56" t="s">
        <v>39</v>
      </c>
      <c r="X61"/>
      <c r="Y61"/>
      <c r="Z61"/>
      <c r="AA61"/>
      <c r="AB61"/>
      <c r="AC61"/>
      <c r="AD61" s="56" t="s">
        <v>39</v>
      </c>
      <c r="AE61" s="141"/>
      <c r="AF61" s="139"/>
      <c r="AG61" s="184" t="s">
        <v>141</v>
      </c>
      <c r="AH61" s="184" t="s">
        <v>88</v>
      </c>
      <c r="AI61" s="184" t="s">
        <v>89</v>
      </c>
      <c r="AJ61" s="184"/>
      <c r="AK61" s="186"/>
      <c r="AL61" s="184" t="s">
        <v>141</v>
      </c>
      <c r="AM61" s="184" t="s">
        <v>88</v>
      </c>
      <c r="AN61" s="107"/>
      <c r="AO61" s="139"/>
      <c r="AP61" s="151"/>
      <c r="AQ61" s="152" t="s">
        <v>115</v>
      </c>
      <c r="AR61" s="75" t="s">
        <v>172</v>
      </c>
      <c r="AS61" s="75"/>
      <c r="AT61" s="75"/>
      <c r="AU61" s="136"/>
      <c r="BA61" s="276"/>
      <c r="BB61" s="276"/>
      <c r="BC61" s="276"/>
      <c r="BF61" s="276"/>
      <c r="BG61" s="276"/>
      <c r="BH61" s="276"/>
      <c r="BI61" s="277"/>
      <c r="BJ61" s="277"/>
    </row>
    <row r="62" spans="23:91">
      <c r="W62" s="56" t="s">
        <v>40</v>
      </c>
      <c r="X62"/>
      <c r="Y62"/>
      <c r="Z62"/>
      <c r="AA62"/>
      <c r="AB62"/>
      <c r="AC62"/>
      <c r="AD62" s="56" t="s">
        <v>40</v>
      </c>
      <c r="AE62" s="141"/>
      <c r="AF62" s="139"/>
      <c r="AG62" s="100"/>
      <c r="AH62" s="100"/>
      <c r="AI62" s="100"/>
      <c r="AJ62" s="100"/>
      <c r="AK62" s="186"/>
      <c r="AL62" s="100"/>
      <c r="AM62" s="100"/>
      <c r="AN62" s="107"/>
      <c r="AO62" s="139"/>
      <c r="AP62" s="117" t="s">
        <v>103</v>
      </c>
      <c r="AQ62" s="119">
        <f>AA39+W6</f>
        <v>261209</v>
      </c>
      <c r="AR62" s="75" t="s">
        <v>168</v>
      </c>
      <c r="AS62" s="75"/>
      <c r="AT62" s="75"/>
      <c r="AU62" s="136"/>
      <c r="BA62" s="278"/>
      <c r="BB62" s="289"/>
      <c r="BC62" s="289"/>
      <c r="BF62" s="278"/>
      <c r="BG62" s="289"/>
      <c r="BH62" s="289"/>
      <c r="BI62" s="277"/>
      <c r="BJ62" s="277"/>
    </row>
    <row r="63" spans="23:91">
      <c r="W63"/>
      <c r="X63" t="s">
        <v>41</v>
      </c>
      <c r="Y63"/>
      <c r="Z63"/>
      <c r="AA63" s="57">
        <v>627567</v>
      </c>
      <c r="AB63" s="57">
        <v>701732</v>
      </c>
      <c r="AC63" s="104"/>
      <c r="AD63" t="s">
        <v>41</v>
      </c>
      <c r="AE63" s="164">
        <f>AA63</f>
        <v>627567</v>
      </c>
      <c r="AF63" s="139"/>
      <c r="AG63" s="107">
        <f>AE63/$AE$86</f>
        <v>9.8581682467248855E-2</v>
      </c>
      <c r="AH63" s="100">
        <f t="shared" ref="AH63:AI65" si="15">AA63/AA$86</f>
        <v>0.10176543779033499</v>
      </c>
      <c r="AI63" s="100">
        <f t="shared" si="15"/>
        <v>0.12437749835916748</v>
      </c>
      <c r="AJ63" s="100"/>
      <c r="AK63" s="186"/>
      <c r="AL63" s="107">
        <f>(AE63-AB63)/AB63</f>
        <v>-0.10568849646303717</v>
      </c>
      <c r="AM63" s="107">
        <f>(AA63-AB63)/AB63</f>
        <v>-0.10568849646303717</v>
      </c>
      <c r="AN63" s="107"/>
      <c r="AO63" s="139"/>
      <c r="AP63" s="117" t="s">
        <v>104</v>
      </c>
      <c r="AQ63" s="119">
        <f>CurrentSales*(1+SalesIncreaseRate)</f>
        <v>4019344.0000000005</v>
      </c>
      <c r="AR63" s="75" t="s">
        <v>169</v>
      </c>
      <c r="AS63" s="75"/>
      <c r="AT63" s="75"/>
      <c r="AU63" s="136"/>
      <c r="BA63" s="278"/>
      <c r="BB63" s="293"/>
      <c r="BC63" s="289"/>
      <c r="BD63" s="285"/>
      <c r="BF63" s="278"/>
      <c r="BG63" s="293"/>
      <c r="BH63" s="289"/>
      <c r="BI63" s="277"/>
      <c r="BJ63" s="277"/>
    </row>
    <row r="64" spans="23:91">
      <c r="W64"/>
      <c r="X64" t="s">
        <v>42</v>
      </c>
      <c r="Y64"/>
      <c r="Z64"/>
      <c r="AA64" s="63">
        <v>376463</v>
      </c>
      <c r="AB64" s="63">
        <v>182989</v>
      </c>
      <c r="AC64" s="104"/>
      <c r="AD64" t="s">
        <v>42</v>
      </c>
      <c r="AE64" s="164">
        <f>AA64</f>
        <v>376463</v>
      </c>
      <c r="AF64" s="139"/>
      <c r="AG64" s="107">
        <f>AE64/$AE$86</f>
        <v>5.9136882478951103E-2</v>
      </c>
      <c r="AH64" s="100">
        <f t="shared" si="15"/>
        <v>6.1046744023925542E-2</v>
      </c>
      <c r="AI64" s="100">
        <f t="shared" si="15"/>
        <v>3.2433627150031202E-2</v>
      </c>
      <c r="AJ64" s="100"/>
      <c r="AK64" s="186"/>
      <c r="AL64" s="107">
        <f>(AE64-AB64)/AB64</f>
        <v>1.0572985261409156</v>
      </c>
      <c r="AM64" s="107">
        <f>(AA64-AB64)/AB64</f>
        <v>1.0572985261409156</v>
      </c>
      <c r="AN64" s="107"/>
      <c r="AO64" s="139"/>
      <c r="AP64" s="117" t="s">
        <v>21</v>
      </c>
      <c r="AQ64" s="119">
        <f>AA33+W5</f>
        <v>37557</v>
      </c>
      <c r="AR64" s="214" t="s">
        <v>170</v>
      </c>
      <c r="AS64" s="246"/>
      <c r="AT64" s="215"/>
      <c r="AU64" s="245"/>
      <c r="BA64" s="278"/>
      <c r="BB64" s="293"/>
      <c r="BC64" s="291"/>
      <c r="BD64" s="285"/>
      <c r="BF64" s="278"/>
      <c r="BG64" s="293"/>
      <c r="BH64" s="291"/>
      <c r="BI64" s="277"/>
      <c r="BJ64" s="280"/>
    </row>
    <row r="65" spans="23:62">
      <c r="W65"/>
      <c r="X65" t="s">
        <v>43</v>
      </c>
      <c r="Y65"/>
      <c r="Z65"/>
      <c r="AA65" s="63">
        <v>906763</v>
      </c>
      <c r="AB65" s="63">
        <v>769833</v>
      </c>
      <c r="AC65"/>
      <c r="AD65" t="s">
        <v>43</v>
      </c>
      <c r="AE65" s="164">
        <f>AQ67</f>
        <v>1015574.5600000002</v>
      </c>
      <c r="AF65" s="125" t="s">
        <v>102</v>
      </c>
      <c r="AG65" s="107">
        <f>AE65/$AE$86</f>
        <v>0.15953204804544532</v>
      </c>
      <c r="AH65" s="100">
        <f t="shared" si="15"/>
        <v>0.14703949326060409</v>
      </c>
      <c r="AI65" s="100">
        <f t="shared" si="15"/>
        <v>0.13644796402947704</v>
      </c>
      <c r="AJ65" s="100"/>
      <c r="AK65" s="186"/>
      <c r="AL65" s="107">
        <f>(AE65-AB65)/AB65</f>
        <v>0.319214115269156</v>
      </c>
      <c r="AM65" s="107">
        <f>(AA65-AB65)/AB65</f>
        <v>0.17786974577603196</v>
      </c>
      <c r="AN65" s="107"/>
      <c r="AO65" s="139"/>
      <c r="AP65" s="117" t="s">
        <v>105</v>
      </c>
      <c r="AQ65" s="119">
        <f>AA26*(1+COGSIncreaseRate)</f>
        <v>1686410.1800000002</v>
      </c>
      <c r="AR65" s="248">
        <v>7.0000000000000007E-2</v>
      </c>
      <c r="AS65" s="249">
        <v>0.08</v>
      </c>
      <c r="AT65" s="250">
        <v>0.04</v>
      </c>
      <c r="AU65" s="247">
        <v>1.2</v>
      </c>
      <c r="BA65" s="278"/>
      <c r="BB65" s="293"/>
      <c r="BC65" s="291"/>
      <c r="BD65" s="285"/>
      <c r="BF65" s="278"/>
      <c r="BG65" s="293"/>
      <c r="BH65" s="291"/>
      <c r="BI65" s="277"/>
      <c r="BJ65" s="280"/>
    </row>
    <row r="66" spans="23:62">
      <c r="W66"/>
      <c r="X66" t="s">
        <v>26</v>
      </c>
      <c r="Y66"/>
      <c r="Z66"/>
      <c r="AA66"/>
      <c r="AB66"/>
      <c r="AC66"/>
      <c r="AD66" t="s">
        <v>26</v>
      </c>
      <c r="AE66" s="165"/>
      <c r="AF66" s="139"/>
      <c r="AG66" s="107"/>
      <c r="AH66" s="100"/>
      <c r="AI66" s="100"/>
      <c r="AJ66" s="100"/>
      <c r="AK66" s="186"/>
      <c r="AL66" s="100"/>
      <c r="AM66" s="107"/>
      <c r="AN66" s="107"/>
      <c r="AO66" s="139"/>
      <c r="AP66" s="117" t="s">
        <v>106</v>
      </c>
      <c r="AQ66" s="119">
        <f>AQ63*AS70</f>
        <v>843256.9600000002</v>
      </c>
      <c r="AR66" s="214" t="s">
        <v>167</v>
      </c>
      <c r="AS66" s="215"/>
      <c r="AT66" s="215"/>
      <c r="AU66" s="216">
        <f>W5+W6</f>
        <v>12000</v>
      </c>
      <c r="BA66" s="278"/>
      <c r="BB66" s="293"/>
      <c r="BC66" s="289"/>
      <c r="BF66" s="278"/>
      <c r="BG66" s="293"/>
      <c r="BH66" s="289"/>
      <c r="BI66" s="277"/>
      <c r="BJ66" s="280"/>
    </row>
    <row r="67" spans="23:62">
      <c r="W67"/>
      <c r="X67" t="s">
        <v>44</v>
      </c>
      <c r="Y67"/>
      <c r="Z67"/>
      <c r="AA67" s="63">
        <v>752908</v>
      </c>
      <c r="AB67" s="63">
        <v>561840</v>
      </c>
      <c r="AC67" s="104"/>
      <c r="AD67" t="s">
        <v>44</v>
      </c>
      <c r="AE67" s="164">
        <f>AQ66</f>
        <v>843256.9600000002</v>
      </c>
      <c r="AF67" s="125" t="s">
        <v>102</v>
      </c>
      <c r="AG67" s="107">
        <f>AE67/$AE$86</f>
        <v>0.13246344990896206</v>
      </c>
      <c r="AH67" s="100">
        <f t="shared" ref="AH67:AI70" si="16">AA67/AA$86</f>
        <v>0.12209056919156924</v>
      </c>
      <c r="AI67" s="100">
        <f t="shared" si="16"/>
        <v>9.9582538174281143E-2</v>
      </c>
      <c r="AJ67" s="100"/>
      <c r="AK67" s="186"/>
      <c r="AL67" s="107">
        <f>(AE67-AB67)/AB67</f>
        <v>0.50088452228392455</v>
      </c>
      <c r="AM67" s="107">
        <f>(AA67-AB67)/AB67</f>
        <v>0.34007546632493235</v>
      </c>
      <c r="AN67" s="107"/>
      <c r="AO67" s="139"/>
      <c r="AP67" s="117" t="s">
        <v>107</v>
      </c>
      <c r="AQ67" s="119">
        <f>AQ63*AS71</f>
        <v>1015574.5600000002</v>
      </c>
      <c r="AR67" s="217" t="s">
        <v>146</v>
      </c>
      <c r="AS67" s="156"/>
      <c r="AT67" s="156"/>
      <c r="AU67" s="218">
        <f>AE86-(AE103+AA109+AE96)</f>
        <v>187160.52000000048</v>
      </c>
      <c r="AV67" s="237"/>
      <c r="BA67" s="278"/>
      <c r="BB67" s="293"/>
      <c r="BC67" s="289"/>
      <c r="BF67" s="278"/>
      <c r="BG67" s="293"/>
      <c r="BH67" s="289"/>
      <c r="BI67" s="108"/>
    </row>
    <row r="68" spans="23:62">
      <c r="W68"/>
      <c r="X68" t="s">
        <v>45</v>
      </c>
      <c r="Y68"/>
      <c r="Z68"/>
      <c r="AA68" s="63">
        <v>25105</v>
      </c>
      <c r="AB68" s="63">
        <v>28462</v>
      </c>
      <c r="AC68"/>
      <c r="AD68" t="s">
        <v>45</v>
      </c>
      <c r="AE68" s="164">
        <f>AA68</f>
        <v>25105</v>
      </c>
      <c r="AF68" s="139"/>
      <c r="AG68" s="107">
        <f>AE68/$AE$86</f>
        <v>3.9436317370739422E-3</v>
      </c>
      <c r="AH68" s="100">
        <f t="shared" si="16"/>
        <v>4.0709937197563918E-3</v>
      </c>
      <c r="AI68" s="100">
        <f t="shared" si="16"/>
        <v>5.0447070367300121E-3</v>
      </c>
      <c r="AJ68" s="100"/>
      <c r="AK68" s="186"/>
      <c r="AL68" s="107">
        <f>(AE68-AB68)/AB68</f>
        <v>-0.11794673599887569</v>
      </c>
      <c r="AM68" s="107">
        <f>(AA68-AB68)/AB68</f>
        <v>-0.11794673599887569</v>
      </c>
      <c r="AN68" s="107"/>
      <c r="AO68" s="139"/>
      <c r="AP68" s="149" t="s">
        <v>174</v>
      </c>
      <c r="AQ68" s="153"/>
      <c r="AR68" s="154" t="s">
        <v>141</v>
      </c>
      <c r="AS68" s="222" t="s">
        <v>88</v>
      </c>
      <c r="AT68" s="222" t="s">
        <v>89</v>
      </c>
      <c r="AU68" s="223" t="s">
        <v>87</v>
      </c>
      <c r="BA68" s="278"/>
      <c r="BB68" s="293"/>
      <c r="BC68" s="289"/>
      <c r="BF68" s="278"/>
      <c r="BG68" s="293"/>
      <c r="BH68" s="289"/>
    </row>
    <row r="69" spans="23:62">
      <c r="W69"/>
      <c r="X69" t="s">
        <v>46</v>
      </c>
      <c r="Y69"/>
      <c r="Z69"/>
      <c r="AA69" s="69">
        <v>269044</v>
      </c>
      <c r="AB69" s="69">
        <v>320512</v>
      </c>
      <c r="AC69"/>
      <c r="AD69" t="s">
        <v>46</v>
      </c>
      <c r="AE69" s="166">
        <f>AA69</f>
        <v>269044</v>
      </c>
      <c r="AF69" s="139"/>
      <c r="AG69" s="174">
        <f>AE69/$AE$86</f>
        <v>4.226291404378895E-2</v>
      </c>
      <c r="AH69" s="162">
        <f t="shared" si="16"/>
        <v>4.3627820527310845E-2</v>
      </c>
      <c r="AI69" s="162">
        <f t="shared" si="16"/>
        <v>5.6808697272026192E-2</v>
      </c>
      <c r="AJ69" s="162"/>
      <c r="AK69" s="186"/>
      <c r="AL69" s="174">
        <f>(AE69-AB69)/AB69</f>
        <v>-0.16058057108626198</v>
      </c>
      <c r="AM69" s="174">
        <f>(AA69-AB69)/AB69</f>
        <v>-0.16058057108626198</v>
      </c>
      <c r="AN69" s="174"/>
      <c r="AO69" s="139"/>
      <c r="AP69" s="117" t="s">
        <v>111</v>
      </c>
      <c r="AQ69" s="75"/>
      <c r="AR69" s="188">
        <f>AS69</f>
        <v>8.1100721998629777E-2</v>
      </c>
      <c r="AS69" s="188">
        <f>AA52/AA50</f>
        <v>8.1100721998629777E-2</v>
      </c>
      <c r="AT69" s="188">
        <f>AB52/AB50</f>
        <v>9.9790123120287191E-2</v>
      </c>
      <c r="AU69" s="189">
        <f>AC52/AC50</f>
        <v>0.10778548402852398</v>
      </c>
      <c r="BA69" s="278"/>
      <c r="BB69" s="293"/>
      <c r="BC69" s="291"/>
      <c r="BF69" s="278"/>
      <c r="BG69" s="293"/>
      <c r="BH69" s="291"/>
    </row>
    <row r="70" spans="23:62">
      <c r="W70" s="56" t="s">
        <v>47</v>
      </c>
      <c r="X70"/>
      <c r="Y70"/>
      <c r="Z70"/>
      <c r="AA70" s="59">
        <f>SUM(AA63:AA69)</f>
        <v>2957850</v>
      </c>
      <c r="AB70" s="59">
        <f t="shared" ref="AB70" si="17">SUM(AB63:AB69)</f>
        <v>2565368</v>
      </c>
      <c r="AC70"/>
      <c r="AD70" s="56" t="s">
        <v>47</v>
      </c>
      <c r="AE70" s="173">
        <f>SUM(AE63:AE69)</f>
        <v>3157010.5200000005</v>
      </c>
      <c r="AF70" s="139"/>
      <c r="AG70" s="107">
        <f>AE70/$AE$86</f>
        <v>0.49592060868147025</v>
      </c>
      <c r="AH70" s="100">
        <f t="shared" si="16"/>
        <v>0.47964105851350108</v>
      </c>
      <c r="AI70" s="100">
        <f t="shared" si="16"/>
        <v>0.45469503202171307</v>
      </c>
      <c r="AJ70" s="100"/>
      <c r="AK70" s="186"/>
      <c r="AL70" s="107">
        <f>(AE70-AB70)/AB70</f>
        <v>0.23062676387949038</v>
      </c>
      <c r="AM70" s="107">
        <f>(AA70-AB70)/AB70</f>
        <v>0.15299247515366216</v>
      </c>
      <c r="AN70" s="107"/>
      <c r="AO70" s="139"/>
      <c r="AP70" s="117" t="s">
        <v>109</v>
      </c>
      <c r="AQ70" s="96"/>
      <c r="AR70" s="188">
        <f>AE67/AE25</f>
        <v>0.20979964889792962</v>
      </c>
      <c r="AS70" s="188">
        <f>AA67/CurrentSales</f>
        <v>0.20979964889792962</v>
      </c>
      <c r="AT70" s="188">
        <f>AB67/AB25</f>
        <v>0.14090229229551562</v>
      </c>
      <c r="AU70" s="189"/>
      <c r="BA70" s="278"/>
      <c r="BB70" s="293"/>
      <c r="BC70" s="291"/>
      <c r="BF70" s="278"/>
      <c r="BG70" s="293"/>
      <c r="BH70" s="291"/>
    </row>
    <row r="71" spans="23:62">
      <c r="W71"/>
      <c r="X71"/>
      <c r="Y71"/>
      <c r="Z71"/>
      <c r="AA71"/>
      <c r="AB71"/>
      <c r="AC71"/>
      <c r="AD71"/>
      <c r="AE71" s="141"/>
      <c r="AF71" s="139"/>
      <c r="AG71" s="107"/>
      <c r="AH71" s="100"/>
      <c r="AI71" s="100"/>
      <c r="AJ71" s="100"/>
      <c r="AK71" s="186"/>
      <c r="AL71" s="100"/>
      <c r="AM71" s="107"/>
      <c r="AN71" s="107"/>
      <c r="AO71" s="139"/>
      <c r="AP71" s="117" t="s">
        <v>110</v>
      </c>
      <c r="AQ71" s="96"/>
      <c r="AR71" s="112">
        <f>AE65/AE25</f>
        <v>0.2526717195641876</v>
      </c>
      <c r="AS71" s="112">
        <f>AA65/CurrentSales</f>
        <v>0.2526717195641876</v>
      </c>
      <c r="AT71" s="112">
        <f>AB65/AB25</f>
        <v>0.19306427877106236</v>
      </c>
      <c r="AU71" s="202"/>
      <c r="BA71" s="278"/>
      <c r="BB71" s="293"/>
      <c r="BC71" s="289"/>
      <c r="BF71" s="278"/>
      <c r="BG71" s="293"/>
      <c r="BH71" s="289"/>
    </row>
    <row r="72" spans="23:62">
      <c r="W72" s="56" t="s">
        <v>48</v>
      </c>
      <c r="X72"/>
      <c r="Y72"/>
      <c r="Z72"/>
      <c r="AA72"/>
      <c r="AB72"/>
      <c r="AC72"/>
      <c r="AD72" s="56" t="s">
        <v>48</v>
      </c>
      <c r="AE72" s="141"/>
      <c r="AF72" s="139"/>
      <c r="AG72" s="107"/>
      <c r="AH72" s="100"/>
      <c r="AI72" s="100"/>
      <c r="AJ72" s="100"/>
      <c r="AK72" s="186"/>
      <c r="AL72" s="100"/>
      <c r="AM72" s="107"/>
      <c r="AN72" s="107"/>
      <c r="AO72" s="139"/>
      <c r="AP72" s="121" t="s">
        <v>124</v>
      </c>
      <c r="AQ72" s="156"/>
      <c r="AR72" s="157">
        <f>AE90/AE25</f>
        <v>5.9917986616721527E-2</v>
      </c>
      <c r="AS72" s="157">
        <f>AA90/CurrentSales</f>
        <v>6.7108145010728121E-2</v>
      </c>
      <c r="AT72" s="157">
        <f>AB90/AB25</f>
        <v>5.140761851451707E-2</v>
      </c>
      <c r="AU72" s="203"/>
      <c r="BA72" s="278"/>
      <c r="BB72" s="293"/>
      <c r="BC72" s="289"/>
      <c r="BF72" s="278"/>
      <c r="BG72" s="293"/>
      <c r="BH72" s="289"/>
    </row>
    <row r="73" spans="23:62">
      <c r="W73"/>
      <c r="X73" t="s">
        <v>49</v>
      </c>
      <c r="Y73"/>
      <c r="Z73"/>
      <c r="AA73" s="63">
        <v>132951</v>
      </c>
      <c r="AB73" s="63">
        <v>131689</v>
      </c>
      <c r="AC73"/>
      <c r="AD73" t="s">
        <v>49</v>
      </c>
      <c r="AE73" s="167">
        <f t="shared" ref="AE73:AE78" si="18">AA73</f>
        <v>132951</v>
      </c>
      <c r="AF73" s="139"/>
      <c r="AG73" s="107">
        <f t="shared" ref="AG73:AG78" si="19">AE73/$AE$86</f>
        <v>2.0884675685151073E-2</v>
      </c>
      <c r="AH73" s="100">
        <f t="shared" ref="AH73:AI78" si="20">AA73/AA$86</f>
        <v>2.1559158973723645E-2</v>
      </c>
      <c r="AI73" s="100">
        <f t="shared" si="20"/>
        <v>2.3341031022413694E-2</v>
      </c>
      <c r="AJ73" s="100"/>
      <c r="AK73" s="186"/>
      <c r="AL73" s="107">
        <f t="shared" ref="AL73:AL78" si="21">(AE73-AB73)/AB73</f>
        <v>9.5831846243801689E-3</v>
      </c>
      <c r="AM73" s="107">
        <f t="shared" ref="AM73:AM78" si="22">(AA73-AB73)/AB73</f>
        <v>9.5831846243801689E-3</v>
      </c>
      <c r="AN73" s="107"/>
      <c r="AO73" s="139"/>
      <c r="AP73" s="214" t="s">
        <v>145</v>
      </c>
      <c r="AQ73" s="215"/>
      <c r="AR73" s="154" t="s">
        <v>141</v>
      </c>
      <c r="AS73" s="222" t="s">
        <v>88</v>
      </c>
      <c r="AT73" s="222" t="s">
        <v>89</v>
      </c>
      <c r="AU73" s="223" t="s">
        <v>99</v>
      </c>
      <c r="BA73" s="278"/>
      <c r="BB73" s="293"/>
      <c r="BC73" s="289"/>
      <c r="BF73" s="278"/>
      <c r="BG73" s="293"/>
      <c r="BH73" s="289"/>
    </row>
    <row r="74" spans="23:62">
      <c r="W74"/>
      <c r="X74" t="s">
        <v>50</v>
      </c>
      <c r="Y74"/>
      <c r="Z74"/>
      <c r="AA74" s="63">
        <v>576703</v>
      </c>
      <c r="AB74" s="63">
        <v>539177</v>
      </c>
      <c r="AC74"/>
      <c r="AD74" t="s">
        <v>50</v>
      </c>
      <c r="AE74" s="167">
        <f t="shared" si="18"/>
        <v>576703</v>
      </c>
      <c r="AF74" s="139"/>
      <c r="AG74" s="107">
        <f t="shared" si="19"/>
        <v>9.0591685069338915E-2</v>
      </c>
      <c r="AH74" s="100">
        <f t="shared" si="20"/>
        <v>9.3517398572581983E-2</v>
      </c>
      <c r="AI74" s="100">
        <f t="shared" si="20"/>
        <v>9.5565666711509289E-2</v>
      </c>
      <c r="AJ74" s="100"/>
      <c r="AK74" s="186"/>
      <c r="AL74" s="107">
        <f t="shared" si="21"/>
        <v>6.9598666115208915E-2</v>
      </c>
      <c r="AM74" s="107">
        <f t="shared" si="22"/>
        <v>6.9598666115208915E-2</v>
      </c>
      <c r="AN74" s="107"/>
      <c r="AO74" s="139"/>
      <c r="AP74" s="96" t="s">
        <v>176</v>
      </c>
      <c r="AQ74" s="75"/>
      <c r="AR74" s="252">
        <f t="shared" ref="AR74:AR84" si="23">IF(_xlfn.XLOOKUP($AP74,Ratios,ProposalRatios,"",0)=0,"",_xlfn.XLOOKUP($AP74,Ratios,ProposalRatios))</f>
        <v>0.69869516006917476</v>
      </c>
      <c r="AS74" s="252">
        <f t="shared" ref="AS74:AS84" si="24">IF(_xlfn.XLOOKUP($AP74,Ratios,CurrentRatios,"",0)=0,"",_xlfn.XLOOKUP($AP74,Ratios,CurrentRatios))</f>
        <v>0.73205327044897794</v>
      </c>
      <c r="AT74" s="252">
        <f t="shared" ref="AT74:AT84" si="25">IF(_xlfn.XLOOKUP($AP74,Ratios,LastRatios,"",0)=0,"",_xlfn.XLOOKUP($AP74,Ratios,LastRatios))</f>
        <v>0.68618850082785909</v>
      </c>
      <c r="AU74" s="220">
        <f t="shared" ref="AU74:AU84" si="26">IF(_xlfn.XLOOKUP($AP74,Ratios,IndustryRatios,"",0)=0,"",_xlfn.XLOOKUP($AP74,Ratios,IndustryRatios))</f>
        <v>0.06</v>
      </c>
      <c r="BA74" s="278"/>
      <c r="BB74" s="293"/>
      <c r="BC74" s="289"/>
      <c r="BE74" s="294"/>
      <c r="BF74" s="278"/>
      <c r="BG74" s="293"/>
      <c r="BH74" s="289"/>
    </row>
    <row r="75" spans="23:62">
      <c r="W75"/>
      <c r="X75" t="s">
        <v>51</v>
      </c>
      <c r="Y75"/>
      <c r="Z75"/>
      <c r="AA75" s="63">
        <v>306694</v>
      </c>
      <c r="AB75" s="63">
        <v>264818</v>
      </c>
      <c r="AC75"/>
      <c r="AD75" t="s">
        <v>51</v>
      </c>
      <c r="AE75" s="167">
        <f t="shared" si="18"/>
        <v>306694</v>
      </c>
      <c r="AF75" s="139"/>
      <c r="AG75" s="107">
        <f t="shared" si="19"/>
        <v>4.8177183508072319E-2</v>
      </c>
      <c r="AH75" s="100">
        <f t="shared" si="20"/>
        <v>4.9733094916828001E-2</v>
      </c>
      <c r="AI75" s="100">
        <f t="shared" si="20"/>
        <v>4.6937292813321908E-2</v>
      </c>
      <c r="AJ75" s="100"/>
      <c r="AK75" s="186"/>
      <c r="AL75" s="107">
        <f t="shared" si="21"/>
        <v>0.158131244854957</v>
      </c>
      <c r="AM75" s="107">
        <f t="shared" si="22"/>
        <v>0.158131244854957</v>
      </c>
      <c r="AN75" s="107"/>
      <c r="AO75" s="139"/>
      <c r="AP75" s="117" t="s">
        <v>5</v>
      </c>
      <c r="AQ75" s="75"/>
      <c r="AR75" s="252">
        <f t="shared" si="23"/>
        <v>8.1574347452284091</v>
      </c>
      <c r="AS75" s="252">
        <f t="shared" si="24"/>
        <v>4.4990675855678459</v>
      </c>
      <c r="AT75" s="252">
        <f t="shared" si="25"/>
        <v>8.5793391719745227</v>
      </c>
      <c r="AU75" s="220">
        <f t="shared" si="26"/>
        <v>15.37</v>
      </c>
    </row>
    <row r="76" spans="23:62">
      <c r="W76"/>
      <c r="X76" t="s">
        <v>52</v>
      </c>
      <c r="Y76"/>
      <c r="Z76"/>
      <c r="AA76" s="63">
        <v>1154344.8</v>
      </c>
      <c r="AB76" s="63">
        <v>1267525.2</v>
      </c>
      <c r="AC76"/>
      <c r="AD76" t="s">
        <v>52</v>
      </c>
      <c r="AE76" s="167">
        <f t="shared" si="18"/>
        <v>1154344.8</v>
      </c>
      <c r="AF76" s="139"/>
      <c r="AG76" s="107">
        <f t="shared" si="19"/>
        <v>0.18133084201578459</v>
      </c>
      <c r="AH76" s="100">
        <f t="shared" si="20"/>
        <v>0.18718703171613021</v>
      </c>
      <c r="AI76" s="100">
        <f t="shared" si="20"/>
        <v>0.22466071589040176</v>
      </c>
      <c r="AJ76" s="100"/>
      <c r="AK76" s="186"/>
      <c r="AL76" s="107">
        <f t="shared" si="21"/>
        <v>-8.9292425902064834E-2</v>
      </c>
      <c r="AM76" s="107">
        <f t="shared" si="22"/>
        <v>-8.9292425902064834E-2</v>
      </c>
      <c r="AN76" s="107"/>
      <c r="AO76" s="139"/>
      <c r="AP76" s="117" t="s">
        <v>130</v>
      </c>
      <c r="AQ76" s="75"/>
      <c r="AR76" s="253">
        <f t="shared" si="23"/>
        <v>6.251791652333448E-2</v>
      </c>
      <c r="AS76" s="253">
        <f t="shared" si="24"/>
        <v>6.2409640296090675E-2</v>
      </c>
      <c r="AT76" s="253">
        <f t="shared" si="25"/>
        <v>6.1439524137188846E-2</v>
      </c>
      <c r="AU76" s="220" t="str">
        <f t="shared" si="26"/>
        <v/>
      </c>
    </row>
    <row r="77" spans="23:62">
      <c r="W77"/>
      <c r="X77" t="s">
        <v>53</v>
      </c>
      <c r="Y77"/>
      <c r="Z77"/>
      <c r="AA77" s="63">
        <v>769563.20000000007</v>
      </c>
      <c r="AB77" s="63">
        <v>845016.8</v>
      </c>
      <c r="AC77"/>
      <c r="AD77" t="s">
        <v>53</v>
      </c>
      <c r="AE77" s="167">
        <f t="shared" si="18"/>
        <v>769563.20000000007</v>
      </c>
      <c r="AF77" s="139"/>
      <c r="AG77" s="107">
        <f t="shared" si="19"/>
        <v>0.12088722801052307</v>
      </c>
      <c r="AH77" s="100">
        <f t="shared" si="20"/>
        <v>0.12479135447742014</v>
      </c>
      <c r="AI77" s="100">
        <f t="shared" si="20"/>
        <v>0.1497738105936012</v>
      </c>
      <c r="AJ77" s="100"/>
      <c r="AK77" s="186"/>
      <c r="AL77" s="107">
        <f t="shared" si="21"/>
        <v>-8.9292425902064876E-2</v>
      </c>
      <c r="AM77" s="107">
        <f t="shared" si="22"/>
        <v>-8.9292425902064876E-2</v>
      </c>
      <c r="AN77" s="107"/>
      <c r="AO77" s="139"/>
      <c r="AP77" s="117" t="s">
        <v>118</v>
      </c>
      <c r="AQ77" s="75"/>
      <c r="AR77" s="253">
        <f t="shared" si="23"/>
        <v>6.2247585393324485E-2</v>
      </c>
      <c r="AS77" s="253">
        <f t="shared" si="24"/>
        <v>3.5316314878121653E-2</v>
      </c>
      <c r="AT77" s="253">
        <f t="shared" si="25"/>
        <v>6.2383094141079003E-2</v>
      </c>
      <c r="AU77" s="137" t="str">
        <f t="shared" si="26"/>
        <v/>
      </c>
    </row>
    <row r="78" spans="23:62">
      <c r="W78"/>
      <c r="X78" t="s">
        <v>54</v>
      </c>
      <c r="Y78"/>
      <c r="Z78"/>
      <c r="AA78" s="63">
        <v>26887</v>
      </c>
      <c r="AB78" s="63">
        <v>20991</v>
      </c>
      <c r="AC78"/>
      <c r="AD78" t="s">
        <v>54</v>
      </c>
      <c r="AE78" s="167">
        <f t="shared" si="18"/>
        <v>26887</v>
      </c>
      <c r="AF78" s="139"/>
      <c r="AG78" s="107">
        <f t="shared" si="19"/>
        <v>4.2235581164989872E-3</v>
      </c>
      <c r="AH78" s="100">
        <f t="shared" si="20"/>
        <v>4.3599604916586387E-3</v>
      </c>
      <c r="AI78" s="100">
        <f t="shared" si="20"/>
        <v>3.7205201815754224E-3</v>
      </c>
      <c r="AJ78" s="100"/>
      <c r="AK78" s="186"/>
      <c r="AL78" s="107">
        <f t="shared" si="21"/>
        <v>0.28088228288314038</v>
      </c>
      <c r="AM78" s="107">
        <f t="shared" si="22"/>
        <v>0.28088228288314038</v>
      </c>
      <c r="AN78" s="107"/>
      <c r="AO78" s="139"/>
      <c r="AP78" s="118" t="s">
        <v>6</v>
      </c>
      <c r="AQ78" s="75"/>
      <c r="AR78" s="253">
        <f t="shared" si="23"/>
        <v>0.58042651238610077</v>
      </c>
      <c r="AS78" s="253">
        <f t="shared" si="24"/>
        <v>0.55667706969097441</v>
      </c>
      <c r="AT78" s="253">
        <f t="shared" si="25"/>
        <v>0.556677159603997</v>
      </c>
      <c r="AU78" s="137">
        <f t="shared" si="26"/>
        <v>0.49340000000000001</v>
      </c>
    </row>
    <row r="79" spans="23:62">
      <c r="W79"/>
      <c r="X79"/>
      <c r="Y79"/>
      <c r="Z79"/>
      <c r="AA79"/>
      <c r="AB79"/>
      <c r="AC79"/>
      <c r="AD79"/>
      <c r="AE79" s="165"/>
      <c r="AF79" s="139"/>
      <c r="AG79" s="107"/>
      <c r="AH79" s="100"/>
      <c r="AI79" s="100"/>
      <c r="AJ79" s="100"/>
      <c r="AK79" s="186"/>
      <c r="AL79" s="100"/>
      <c r="AM79" s="107"/>
      <c r="AN79" s="107"/>
      <c r="AO79" s="139"/>
      <c r="AP79" s="118" t="s">
        <v>7</v>
      </c>
      <c r="AQ79" s="75"/>
      <c r="AR79" s="253">
        <f t="shared" si="23"/>
        <v>0.25992893865267569</v>
      </c>
      <c r="AS79" s="253">
        <f t="shared" si="24"/>
        <v>0.1982770919831694</v>
      </c>
      <c r="AT79" s="253">
        <f t="shared" si="25"/>
        <v>0.24339426459656863</v>
      </c>
      <c r="AU79" s="137">
        <f t="shared" si="26"/>
        <v>0.19040000000000001</v>
      </c>
    </row>
    <row r="80" spans="23:62">
      <c r="W80"/>
      <c r="X80" t="s">
        <v>112</v>
      </c>
      <c r="Y80"/>
      <c r="Z80"/>
      <c r="AA80" s="63">
        <v>-677076</v>
      </c>
      <c r="AB80" s="63">
        <v>-609967</v>
      </c>
      <c r="AC80"/>
      <c r="AD80" t="s">
        <v>112</v>
      </c>
      <c r="AE80" s="167">
        <f>AA80</f>
        <v>-677076</v>
      </c>
      <c r="AF80" s="139"/>
      <c r="AG80" s="107">
        <f>AE80/$AE$86</f>
        <v>-0.10635882899864874</v>
      </c>
      <c r="AH80" s="100">
        <f>AA80/AA$86</f>
        <v>-0.1097937519935383</v>
      </c>
      <c r="AI80" s="100">
        <f>AB80/AB$86</f>
        <v>-0.10811274039326453</v>
      </c>
      <c r="AJ80" s="100"/>
      <c r="AK80" s="186"/>
      <c r="AL80" s="107">
        <f>(AE80-AB80)/AB80</f>
        <v>0.11002070603819551</v>
      </c>
      <c r="AM80" s="107">
        <f>(AA80-AB80)/AB80</f>
        <v>0.11002070603819551</v>
      </c>
      <c r="AN80" s="107"/>
      <c r="AO80" s="139"/>
      <c r="AP80" s="118" t="s">
        <v>92</v>
      </c>
      <c r="AQ80" s="75"/>
      <c r="AR80" s="253">
        <f t="shared" si="23"/>
        <v>0.1561043608627074</v>
      </c>
      <c r="AS80" s="253">
        <f t="shared" si="24"/>
        <v>9.2314208487753222E-2</v>
      </c>
      <c r="AT80" s="253">
        <f t="shared" si="25"/>
        <v>0.14080699315150258</v>
      </c>
      <c r="AU80" s="137" t="str">
        <f t="shared" si="26"/>
        <v/>
      </c>
    </row>
    <row r="81" spans="23:59">
      <c r="W81"/>
      <c r="X81"/>
      <c r="Y81"/>
      <c r="Z81"/>
      <c r="AA81"/>
      <c r="AB81"/>
      <c r="AC81"/>
      <c r="AD81"/>
      <c r="AE81" s="165"/>
      <c r="AF81" s="139"/>
      <c r="AG81" s="107"/>
      <c r="AH81" s="100"/>
      <c r="AI81" s="100"/>
      <c r="AJ81" s="100"/>
      <c r="AK81" s="186"/>
      <c r="AL81" s="100"/>
      <c r="AM81" s="107"/>
      <c r="AN81" s="107"/>
      <c r="AO81" s="139"/>
      <c r="AP81" s="117" t="s">
        <v>100</v>
      </c>
      <c r="AQ81" s="75"/>
      <c r="AR81" s="252">
        <f t="shared" si="23"/>
        <v>3.564540918693285</v>
      </c>
      <c r="AS81" s="252">
        <f t="shared" si="24"/>
        <v>3.3396712774833994</v>
      </c>
      <c r="AT81" s="252">
        <f t="shared" si="25"/>
        <v>3.3280593645810361</v>
      </c>
      <c r="AU81" s="220">
        <f t="shared" si="26"/>
        <v>1.93</v>
      </c>
    </row>
    <row r="82" spans="23:59">
      <c r="W82"/>
      <c r="X82" t="s">
        <v>55</v>
      </c>
      <c r="Y82"/>
      <c r="Z82"/>
      <c r="AA82" s="63">
        <v>659629</v>
      </c>
      <c r="AB82" s="63">
        <v>417080</v>
      </c>
      <c r="AC82"/>
      <c r="AD82" t="s">
        <v>55</v>
      </c>
      <c r="AE82" s="167">
        <f>AA82</f>
        <v>659629</v>
      </c>
      <c r="AF82" s="139"/>
      <c r="AG82" s="107">
        <f>AE82/$AE$86</f>
        <v>0.10361815809975491</v>
      </c>
      <c r="AH82" s="100">
        <f t="shared" ref="AH82:AI84" si="27">AA82/AA$86</f>
        <v>0.10696456946302288</v>
      </c>
      <c r="AI82" s="100">
        <f t="shared" si="27"/>
        <v>7.3924756197011915E-2</v>
      </c>
      <c r="AJ82" s="100"/>
      <c r="AK82" s="186"/>
      <c r="AL82" s="107">
        <f>(AE82-AB82)/AB82</f>
        <v>0.58154071161407883</v>
      </c>
      <c r="AM82" s="107">
        <f>(AA82-AB82)/AB82</f>
        <v>0.58154071161407883</v>
      </c>
      <c r="AN82" s="107"/>
      <c r="AO82" s="139"/>
      <c r="AP82" s="117" t="s">
        <v>2</v>
      </c>
      <c r="AQ82" s="75"/>
      <c r="AR82" s="252">
        <f t="shared" si="23"/>
        <v>2.612430078437705</v>
      </c>
      <c r="AS82" s="252">
        <f t="shared" si="24"/>
        <v>2.4895723129694889</v>
      </c>
      <c r="AT82" s="252">
        <f t="shared" si="25"/>
        <v>2.5991826991684288</v>
      </c>
      <c r="AU82" s="220">
        <f t="shared" si="26"/>
        <v>0.54</v>
      </c>
    </row>
    <row r="83" spans="23:59">
      <c r="W83"/>
      <c r="X83" t="s">
        <v>56</v>
      </c>
      <c r="Y83"/>
      <c r="Z83"/>
      <c r="AA83" s="69">
        <v>259253</v>
      </c>
      <c r="AB83" s="69">
        <v>200255</v>
      </c>
      <c r="AC83"/>
      <c r="AD83" t="s">
        <v>56</v>
      </c>
      <c r="AE83" s="168">
        <f>AA83</f>
        <v>259253</v>
      </c>
      <c r="AF83" s="139"/>
      <c r="AG83" s="174">
        <f>AE83/$AE$86</f>
        <v>4.0724889812054597E-2</v>
      </c>
      <c r="AH83" s="162">
        <f t="shared" si="27"/>
        <v>4.2040124868671737E-2</v>
      </c>
      <c r="AI83" s="162">
        <f t="shared" si="27"/>
        <v>3.5493914961716271E-2</v>
      </c>
      <c r="AJ83" s="162"/>
      <c r="AK83" s="186"/>
      <c r="AL83" s="174">
        <f>(AE83-AB83)/AB83</f>
        <v>0.29461436668247981</v>
      </c>
      <c r="AM83" s="174">
        <f>(AA83-AB83)/AB83</f>
        <v>0.29461436668247981</v>
      </c>
      <c r="AN83" s="174"/>
      <c r="AO83" s="139"/>
      <c r="AP83" s="117" t="s">
        <v>125</v>
      </c>
      <c r="AQ83" s="75"/>
      <c r="AR83" s="252">
        <f t="shared" si="23"/>
        <v>1.1336376600340308</v>
      </c>
      <c r="AS83" s="252">
        <f t="shared" si="24"/>
        <v>1.1336376600340308</v>
      </c>
      <c r="AT83" s="252">
        <f t="shared" si="25"/>
        <v>1.1477511254102721</v>
      </c>
      <c r="AU83" s="220" t="str">
        <f t="shared" si="26"/>
        <v/>
      </c>
    </row>
    <row r="84" spans="23:59">
      <c r="W84" s="56" t="s">
        <v>57</v>
      </c>
      <c r="X84"/>
      <c r="Y84"/>
      <c r="Z84"/>
      <c r="AA84" s="59">
        <f>SUM(AA73:AA83)</f>
        <v>3208949</v>
      </c>
      <c r="AB84" s="59">
        <f t="shared" ref="AB84" si="28">SUM(AB73:AB83)</f>
        <v>3076585</v>
      </c>
      <c r="AC84"/>
      <c r="AD84" s="56" t="s">
        <v>57</v>
      </c>
      <c r="AE84" s="172">
        <f>SUM(AE73:AE83)</f>
        <v>3208949</v>
      </c>
      <c r="AF84" s="139"/>
      <c r="AG84" s="107">
        <f>AE84/$AE$86</f>
        <v>0.50407939131852975</v>
      </c>
      <c r="AH84" s="100">
        <f t="shared" si="27"/>
        <v>0.52035894148649886</v>
      </c>
      <c r="AI84" s="100">
        <f t="shared" si="27"/>
        <v>0.54530496797828698</v>
      </c>
      <c r="AJ84" s="100"/>
      <c r="AK84" s="186"/>
      <c r="AL84" s="107">
        <f>(AE84-AB84)/AB84</f>
        <v>4.3023027155108667E-2</v>
      </c>
      <c r="AM84" s="107">
        <f>(AA84-AB84)/AB84</f>
        <v>4.3023027155108667E-2</v>
      </c>
      <c r="AN84" s="107"/>
      <c r="AO84" s="139"/>
      <c r="AP84" s="254" t="s">
        <v>119</v>
      </c>
      <c r="AQ84" s="156"/>
      <c r="AR84" s="156">
        <f t="shared" si="23"/>
        <v>81</v>
      </c>
      <c r="AS84" s="156">
        <f t="shared" si="24"/>
        <v>85</v>
      </c>
      <c r="AT84" s="156" t="str">
        <f t="shared" si="25"/>
        <v/>
      </c>
      <c r="AU84" s="158" t="str">
        <f t="shared" si="26"/>
        <v/>
      </c>
    </row>
    <row r="85" spans="23:59">
      <c r="W85" s="56"/>
      <c r="X85"/>
      <c r="Y85"/>
      <c r="Z85"/>
      <c r="AA85"/>
      <c r="AB85"/>
      <c r="AC85"/>
      <c r="AD85" s="56"/>
      <c r="AE85" s="141"/>
      <c r="AF85" s="139"/>
      <c r="AG85" s="107"/>
      <c r="AH85" s="100"/>
      <c r="AI85" s="100"/>
      <c r="AJ85" s="100"/>
      <c r="AK85" s="186"/>
      <c r="AL85" s="100"/>
      <c r="AM85" s="107"/>
      <c r="AN85" s="107"/>
      <c r="AO85" s="139"/>
      <c r="AP85" s="214" t="s">
        <v>147</v>
      </c>
      <c r="AQ85" s="215"/>
      <c r="AR85" s="154" t="s">
        <v>141</v>
      </c>
      <c r="AS85" s="222" t="s">
        <v>88</v>
      </c>
      <c r="AT85" s="222" t="s">
        <v>89</v>
      </c>
      <c r="AU85" s="223"/>
    </row>
    <row r="86" spans="23:59" ht="20" thickBot="1">
      <c r="W86" s="56" t="s">
        <v>58</v>
      </c>
      <c r="X86"/>
      <c r="Y86"/>
      <c r="Z86"/>
      <c r="AA86" s="68">
        <f>AA70+AA84</f>
        <v>6166799</v>
      </c>
      <c r="AB86" s="68">
        <f t="shared" ref="AB86" si="29">AB70+AB84</f>
        <v>5641953</v>
      </c>
      <c r="AC86"/>
      <c r="AD86" s="56" t="s">
        <v>58</v>
      </c>
      <c r="AE86" s="213">
        <f>AE84+AE70</f>
        <v>6365959.5200000005</v>
      </c>
      <c r="AF86" s="139"/>
      <c r="AG86" s="175">
        <f>AE86/$AE$86</f>
        <v>1</v>
      </c>
      <c r="AH86" s="145">
        <f>AA86/AA$86</f>
        <v>1</v>
      </c>
      <c r="AI86" s="145">
        <f>AB86/AB$86</f>
        <v>1</v>
      </c>
      <c r="AJ86" s="145"/>
      <c r="AK86" s="186"/>
      <c r="AL86" s="175">
        <f>(AE86-AB86)/AB86</f>
        <v>0.12832551423239444</v>
      </c>
      <c r="AM86" s="175">
        <f>(AA86-AB86)/AB86</f>
        <v>9.302558883422106E-2</v>
      </c>
      <c r="AN86" s="211"/>
      <c r="AO86" s="139"/>
      <c r="AP86" s="255" t="s">
        <v>15</v>
      </c>
      <c r="AQ86" s="75"/>
      <c r="AR86" s="253">
        <f t="shared" ref="AR86:AR96" si="30">IF(IFERROR(_xlfn.XLOOKUP($AP86,AccountCategories,HorizontalProposal),_xlfn.XLOOKUP($AV86,AccountCategories,HorizontalProposal))=0,"",IFERROR(_xlfn.XLOOKUP($AP86,AccountCategories,HorizontalProposal),_xlfn.XLOOKUP($AV86,AccountCategories,HorizontalProposal)))</f>
        <v>8.0001123526751636E-3</v>
      </c>
      <c r="AS86" s="253">
        <f t="shared" ref="AS86:AS96" si="31">IF(IFERROR(_xlfn.XLOOKUP($AP86,AccountCategories,HorizontalCurrent),_xlfn.XLOOKUP($AV86,AccountCategories,HorizontalCurrent))=0,"",IFERROR(_xlfn.XLOOKUP($AP86,AccountCategories,HorizontalCurrent),_xlfn.XLOOKUP($AV86,AccountCategories,HorizontalCurrent)))</f>
        <v>-9.9999899685111568E-2</v>
      </c>
      <c r="AT86" s="253">
        <f>IF(IFERROR(_xlfn.XLOOKUP($AP86,AccountCategories,HorizontalLast),_xlfn.XLOOKUP($AV86,AccountCategories,HorizontalLast))=0,"",IFERROR(_xlfn.XLOOKUP($AP86,AccountCategories,HorizontalLast),_xlfn.XLOOKUP($AV86,AccountCategories,HorizontalLast)))</f>
        <v>1.6800456961005315E-2</v>
      </c>
      <c r="AU86" s="136"/>
      <c r="BA86" s="296"/>
      <c r="BB86" s="296"/>
      <c r="BC86" s="288"/>
      <c r="BE86" s="296"/>
      <c r="BF86" s="296"/>
      <c r="BG86" s="288"/>
    </row>
    <row r="87" spans="23:59" ht="20" thickTop="1">
      <c r="W87"/>
      <c r="X87"/>
      <c r="Y87"/>
      <c r="Z87" s="70"/>
      <c r="AA87" s="71"/>
      <c r="AB87" s="71"/>
      <c r="AC87" s="70"/>
      <c r="AD87"/>
      <c r="AE87" s="141"/>
      <c r="AF87" s="139"/>
      <c r="AG87" s="107"/>
      <c r="AH87" s="100"/>
      <c r="AI87" s="100"/>
      <c r="AJ87" s="100"/>
      <c r="AK87" s="186"/>
      <c r="AL87" s="100"/>
      <c r="AM87" s="107"/>
      <c r="AN87" s="107"/>
      <c r="AO87" s="139"/>
      <c r="AP87" s="255" t="s">
        <v>21</v>
      </c>
      <c r="AQ87" s="75"/>
      <c r="AR87" s="253">
        <f t="shared" si="30"/>
        <v>0.27593001528792255</v>
      </c>
      <c r="AS87" s="253">
        <f t="shared" si="31"/>
        <v>0.20798369288262272</v>
      </c>
      <c r="AT87" s="253">
        <f>IF(IFERROR(_xlfn.XLOOKUP($AP87,AccountCategories,HorizontalLast),_xlfn.XLOOKUP($AV87,AccountCategories,HorizontalLast))=0,"",IFERROR(_xlfn.XLOOKUP($AP87,AccountCategories,HorizontalLast),_xlfn.XLOOKUP($AV87,AccountCategories,HorizontalLast)))</f>
        <v>4.605707381214684E-2</v>
      </c>
      <c r="AU87" s="136"/>
      <c r="BA87" s="276"/>
      <c r="BB87" s="276"/>
      <c r="BC87" s="276"/>
      <c r="BE87" s="276"/>
      <c r="BF87" s="276"/>
      <c r="BG87" s="276"/>
    </row>
    <row r="88" spans="23:59">
      <c r="W88" s="56" t="s">
        <v>59</v>
      </c>
      <c r="X88"/>
      <c r="Y88"/>
      <c r="Z88"/>
      <c r="AA88"/>
      <c r="AB88"/>
      <c r="AC88"/>
      <c r="AD88" s="56" t="s">
        <v>59</v>
      </c>
      <c r="AE88" s="141"/>
      <c r="AF88" s="139"/>
      <c r="AG88" s="107"/>
      <c r="AH88" s="100"/>
      <c r="AI88" s="100"/>
      <c r="AJ88" s="100"/>
      <c r="AK88" s="186"/>
      <c r="AL88" s="100"/>
      <c r="AM88" s="107"/>
      <c r="AN88" s="107"/>
      <c r="AO88" s="139"/>
      <c r="AP88" s="255" t="s">
        <v>103</v>
      </c>
      <c r="AQ88" s="75"/>
      <c r="AR88" s="253">
        <f t="shared" si="30"/>
        <v>7.8129822828569666E-3</v>
      </c>
      <c r="AS88" s="253">
        <f t="shared" si="31"/>
        <v>-3.0769646274461385E-2</v>
      </c>
      <c r="AT88" s="253">
        <f>IF(IFERROR(_xlfn.XLOOKUP($AP88,AccountCategories,HorizontalLast),_xlfn.XLOOKUP($AV88,AccountCategories,HorizontalLast))=0,"",IFERROR(_xlfn.XLOOKUP($AP88,AccountCategories,HorizontalLast),_xlfn.XLOOKUP($AV88,AccountCategories,HorizontalLast)))</f>
        <v>0.10153255076627539</v>
      </c>
      <c r="AU88" s="136"/>
      <c r="AV88" s="227" t="s">
        <v>27</v>
      </c>
      <c r="AX88" s="6"/>
      <c r="BA88" s="278"/>
      <c r="BB88" s="289"/>
      <c r="BC88" s="289"/>
      <c r="BE88" s="278"/>
      <c r="BF88" s="289"/>
      <c r="BG88" s="289"/>
    </row>
    <row r="89" spans="23:59">
      <c r="W89" s="56" t="s">
        <v>60</v>
      </c>
      <c r="X89"/>
      <c r="Y89"/>
      <c r="Z89"/>
      <c r="AA89"/>
      <c r="AB89"/>
      <c r="AC89"/>
      <c r="AD89" s="56" t="s">
        <v>60</v>
      </c>
      <c r="AE89" s="141"/>
      <c r="AF89" s="139"/>
      <c r="AG89" s="107"/>
      <c r="AH89" s="100"/>
      <c r="AI89" s="100"/>
      <c r="AJ89" s="100"/>
      <c r="AK89" s="186"/>
      <c r="AL89" s="100"/>
      <c r="AM89" s="107"/>
      <c r="AN89" s="107"/>
      <c r="AO89" s="139"/>
      <c r="AP89" s="256" t="s">
        <v>29</v>
      </c>
      <c r="AQ89" s="75"/>
      <c r="AR89" s="253">
        <f t="shared" si="30"/>
        <v>0.10065103574571727</v>
      </c>
      <c r="AS89" s="253">
        <f t="shared" si="31"/>
        <v>-0.39922108333758677</v>
      </c>
      <c r="AT89" s="253">
        <f>IF(IFERROR(_xlfn.XLOOKUP($AP89,AccountCategories,HorizontalLast),_xlfn.XLOOKUP($AV89,AccountCategories,HorizontalLast))=0,"",IFERROR(_xlfn.XLOOKUP($AP89,AccountCategories,HorizontalLast),_xlfn.XLOOKUP($AV89,AccountCategories,HorizontalLast)))</f>
        <v>-0.13811692908189996</v>
      </c>
      <c r="AU89" s="136"/>
      <c r="AX89" s="6"/>
      <c r="BA89" s="278"/>
      <c r="BB89" s="293"/>
      <c r="BC89" s="289"/>
      <c r="BE89" s="278"/>
      <c r="BF89" s="293"/>
      <c r="BG89" s="289"/>
    </row>
    <row r="90" spans="23:59">
      <c r="W90"/>
      <c r="X90" t="s">
        <v>61</v>
      </c>
      <c r="Y90"/>
      <c r="Z90"/>
      <c r="AA90" s="63">
        <v>240831</v>
      </c>
      <c r="AB90" s="63">
        <v>204985</v>
      </c>
      <c r="AC90"/>
      <c r="AD90" t="s">
        <v>61</v>
      </c>
      <c r="AE90" s="167">
        <f t="shared" ref="AE90:AE95" si="32">AA90</f>
        <v>240831</v>
      </c>
      <c r="AF90" s="139"/>
      <c r="AG90" s="107">
        <f t="shared" ref="AG90:AG96" si="33">AE90/$AE$86</f>
        <v>3.7831060540579747E-2</v>
      </c>
      <c r="AH90" s="100">
        <f t="shared" ref="AH90:AI96" si="34">AA90/AA$86</f>
        <v>3.9052837622889927E-2</v>
      </c>
      <c r="AI90" s="100">
        <f t="shared" si="34"/>
        <v>3.6332277138785098E-2</v>
      </c>
      <c r="AJ90" s="100"/>
      <c r="AK90" s="186"/>
      <c r="AL90" s="107">
        <f t="shared" ref="AL90:AL96" si="35">(AE90-AB90)/AB90</f>
        <v>0.17487133204868649</v>
      </c>
      <c r="AM90" s="107">
        <f t="shared" ref="AM90:AM96" si="36">(AA90-AB90)/AB90</f>
        <v>0.17487133204868649</v>
      </c>
      <c r="AN90" s="107"/>
      <c r="AO90" s="139"/>
      <c r="AP90" s="255" t="s">
        <v>42</v>
      </c>
      <c r="AQ90" s="75"/>
      <c r="AR90" s="253">
        <f t="shared" si="30"/>
        <v>1.0572985261409156</v>
      </c>
      <c r="AS90" s="253">
        <f t="shared" si="31"/>
        <v>1.0572985261409156</v>
      </c>
      <c r="AT90" s="257" t="str">
        <f>"Interest on Investments:  "&amp;TEXT(AE46/AE64,"##.##%")</f>
        <v>Interest on Investments:  14.03%</v>
      </c>
      <c r="AU90" s="136"/>
      <c r="AW90" s="228"/>
      <c r="AX90" s="6"/>
      <c r="BA90" s="278"/>
      <c r="BB90" s="293"/>
      <c r="BC90" s="291"/>
      <c r="BE90" s="278"/>
      <c r="BF90" s="293"/>
      <c r="BG90" s="291"/>
    </row>
    <row r="91" spans="23:59">
      <c r="W91"/>
      <c r="X91" t="s">
        <v>62</v>
      </c>
      <c r="Y91"/>
      <c r="Z91"/>
      <c r="AA91" s="63">
        <v>128426</v>
      </c>
      <c r="AB91" s="63">
        <v>113087</v>
      </c>
      <c r="AC91"/>
      <c r="AD91" t="s">
        <v>62</v>
      </c>
      <c r="AE91" s="167">
        <f t="shared" si="32"/>
        <v>128426</v>
      </c>
      <c r="AF91" s="139"/>
      <c r="AG91" s="107">
        <f t="shared" si="33"/>
        <v>2.017386375086469E-2</v>
      </c>
      <c r="AH91" s="100">
        <f t="shared" si="34"/>
        <v>2.0825390936205314E-2</v>
      </c>
      <c r="AI91" s="100">
        <f t="shared" si="34"/>
        <v>2.0043945775514257E-2</v>
      </c>
      <c r="AJ91" s="100"/>
      <c r="AK91" s="186"/>
      <c r="AL91" s="107">
        <f t="shared" si="35"/>
        <v>0.1356389328570039</v>
      </c>
      <c r="AM91" s="107">
        <f t="shared" si="36"/>
        <v>0.1356389328570039</v>
      </c>
      <c r="AN91" s="107"/>
      <c r="AO91" s="139"/>
      <c r="AP91" s="255" t="s">
        <v>108</v>
      </c>
      <c r="AQ91" s="75"/>
      <c r="AR91" s="253">
        <f t="shared" si="30"/>
        <v>0.319214115269156</v>
      </c>
      <c r="AS91" s="253">
        <f t="shared" si="31"/>
        <v>0.17786974577603196</v>
      </c>
      <c r="AT91" s="253" t="str">
        <f t="shared" ref="AT91:AT96" si="37">IF(IFERROR(_xlfn.XLOOKUP($AP91,AccountCategories,HorizontalLast),_xlfn.XLOOKUP($AV91,AccountCategories,HorizontalLast))=0,"",IFERROR(_xlfn.XLOOKUP($AP91,AccountCategories,HorizontalLast),_xlfn.XLOOKUP($AV91,AccountCategories,HorizontalLast)))</f>
        <v/>
      </c>
      <c r="AU91" s="136"/>
      <c r="AV91" s="227" t="s">
        <v>43</v>
      </c>
      <c r="BA91" s="278"/>
      <c r="BB91" s="293"/>
      <c r="BC91" s="291"/>
      <c r="BE91" s="278"/>
      <c r="BF91" s="293"/>
      <c r="BG91" s="291"/>
    </row>
    <row r="92" spans="23:59">
      <c r="W92"/>
      <c r="X92" t="s">
        <v>63</v>
      </c>
      <c r="Y92"/>
      <c r="Z92"/>
      <c r="AA92" s="63">
        <v>39758</v>
      </c>
      <c r="AB92" s="63">
        <v>38276</v>
      </c>
      <c r="AC92"/>
      <c r="AD92" t="s">
        <v>63</v>
      </c>
      <c r="AE92" s="167">
        <f t="shared" si="32"/>
        <v>39758</v>
      </c>
      <c r="AF92" s="139"/>
      <c r="AG92" s="107">
        <f t="shared" si="33"/>
        <v>6.2454057200790995E-3</v>
      </c>
      <c r="AH92" s="100">
        <f t="shared" si="34"/>
        <v>6.4471048918571857E-3</v>
      </c>
      <c r="AI92" s="100">
        <f t="shared" si="34"/>
        <v>6.784175621455904E-3</v>
      </c>
      <c r="AJ92" s="100"/>
      <c r="AK92" s="186"/>
      <c r="AL92" s="107">
        <f t="shared" si="35"/>
        <v>3.8718779391785973E-2</v>
      </c>
      <c r="AM92" s="107">
        <f t="shared" si="36"/>
        <v>3.8718779391785973E-2</v>
      </c>
      <c r="AN92" s="107"/>
      <c r="AO92" s="139"/>
      <c r="AP92" s="255" t="s">
        <v>44</v>
      </c>
      <c r="AQ92" s="75"/>
      <c r="AR92" s="253">
        <f t="shared" si="30"/>
        <v>0.50088452228392455</v>
      </c>
      <c r="AS92" s="253">
        <f t="shared" si="31"/>
        <v>0.34007546632493235</v>
      </c>
      <c r="AT92" s="253" t="str">
        <f t="shared" si="37"/>
        <v/>
      </c>
      <c r="AU92" s="136"/>
      <c r="BA92" s="278"/>
      <c r="BB92" s="293"/>
      <c r="BC92" s="289"/>
      <c r="BE92" s="278"/>
      <c r="BF92" s="293"/>
      <c r="BG92" s="289"/>
    </row>
    <row r="93" spans="23:59">
      <c r="W93"/>
      <c r="X93" t="s">
        <v>64</v>
      </c>
      <c r="Y93"/>
      <c r="Z93"/>
      <c r="AA93" s="63">
        <v>112578</v>
      </c>
      <c r="AB93" s="63">
        <v>90388</v>
      </c>
      <c r="AC93"/>
      <c r="AD93" t="s">
        <v>64</v>
      </c>
      <c r="AE93" s="167">
        <f t="shared" si="32"/>
        <v>112578</v>
      </c>
      <c r="AF93" s="139"/>
      <c r="AG93" s="107">
        <f t="shared" si="33"/>
        <v>1.7684372583003795E-2</v>
      </c>
      <c r="AH93" s="100">
        <f t="shared" si="34"/>
        <v>1.8255500138726753E-2</v>
      </c>
      <c r="AI93" s="100">
        <f t="shared" si="34"/>
        <v>1.602069354353005E-2</v>
      </c>
      <c r="AJ93" s="100"/>
      <c r="AK93" s="186"/>
      <c r="AL93" s="107">
        <f t="shared" si="35"/>
        <v>0.24549718989246361</v>
      </c>
      <c r="AM93" s="107">
        <f t="shared" si="36"/>
        <v>0.24549718989246361</v>
      </c>
      <c r="AN93" s="107"/>
      <c r="AO93" s="139"/>
      <c r="AP93" s="255" t="s">
        <v>55</v>
      </c>
      <c r="AQ93" s="75"/>
      <c r="AR93" s="253">
        <f t="shared" si="30"/>
        <v>0.58154071161407883</v>
      </c>
      <c r="AS93" s="253">
        <f t="shared" si="31"/>
        <v>0.58154071161407883</v>
      </c>
      <c r="AT93" s="253" t="str">
        <f t="shared" si="37"/>
        <v/>
      </c>
      <c r="AU93" s="136"/>
    </row>
    <row r="94" spans="23:59" ht="14.75" customHeight="1">
      <c r="W94"/>
      <c r="X94" t="s">
        <v>65</v>
      </c>
      <c r="Y94"/>
      <c r="Z94"/>
      <c r="AA94" s="63">
        <v>94562</v>
      </c>
      <c r="AB94" s="63">
        <v>96372</v>
      </c>
      <c r="AC94"/>
      <c r="AD94" t="s">
        <v>65</v>
      </c>
      <c r="AE94" s="167">
        <f t="shared" si="32"/>
        <v>94562</v>
      </c>
      <c r="AF94" s="139"/>
      <c r="AG94" s="107">
        <f t="shared" si="33"/>
        <v>1.4854320028726792E-2</v>
      </c>
      <c r="AH94" s="100">
        <f t="shared" si="34"/>
        <v>1.533404931796869E-2</v>
      </c>
      <c r="AI94" s="100">
        <f t="shared" si="34"/>
        <v>1.7081319181496194E-2</v>
      </c>
      <c r="AJ94" s="100"/>
      <c r="AK94" s="186"/>
      <c r="AL94" s="107">
        <f t="shared" si="35"/>
        <v>-1.8781388785124309E-2</v>
      </c>
      <c r="AM94" s="107">
        <f t="shared" si="36"/>
        <v>-1.8781388785124309E-2</v>
      </c>
      <c r="AN94" s="107"/>
      <c r="AO94" s="139"/>
      <c r="AP94" s="256" t="s">
        <v>151</v>
      </c>
      <c r="AQ94" s="75"/>
      <c r="AR94" s="253">
        <f t="shared" si="30"/>
        <v>0.12832551423239444</v>
      </c>
      <c r="AS94" s="253">
        <f t="shared" si="31"/>
        <v>9.302558883422106E-2</v>
      </c>
      <c r="AT94" s="253" t="str">
        <f t="shared" si="37"/>
        <v/>
      </c>
      <c r="AU94" s="136"/>
    </row>
    <row r="95" spans="23:59">
      <c r="W95"/>
      <c r="X95" t="s">
        <v>66</v>
      </c>
      <c r="Y95"/>
      <c r="Z95"/>
      <c r="AA95" s="69">
        <v>269516</v>
      </c>
      <c r="AB95" s="69">
        <v>227722</v>
      </c>
      <c r="AC95"/>
      <c r="AD95" t="s">
        <v>66</v>
      </c>
      <c r="AE95" s="168">
        <f t="shared" si="32"/>
        <v>269516</v>
      </c>
      <c r="AF95" s="139"/>
      <c r="AG95" s="174">
        <f t="shared" si="33"/>
        <v>4.2337058404669212E-2</v>
      </c>
      <c r="AH95" s="162">
        <f t="shared" si="34"/>
        <v>4.370435942536801E-2</v>
      </c>
      <c r="AI95" s="162">
        <f t="shared" si="34"/>
        <v>4.0362264627160131E-2</v>
      </c>
      <c r="AJ95" s="162"/>
      <c r="AK95" s="186"/>
      <c r="AL95" s="174">
        <f t="shared" si="35"/>
        <v>0.183530796321831</v>
      </c>
      <c r="AM95" s="174">
        <f t="shared" si="36"/>
        <v>0.183530796321831</v>
      </c>
      <c r="AN95" s="174"/>
      <c r="AO95" s="139"/>
      <c r="AP95" s="255" t="s">
        <v>61</v>
      </c>
      <c r="AQ95" s="75"/>
      <c r="AR95" s="253">
        <f t="shared" si="30"/>
        <v>0.17487133204868649</v>
      </c>
      <c r="AS95" s="253">
        <f t="shared" si="31"/>
        <v>0.17487133204868649</v>
      </c>
      <c r="AT95" s="253" t="str">
        <f t="shared" si="37"/>
        <v/>
      </c>
      <c r="AU95" s="136"/>
    </row>
    <row r="96" spans="23:59">
      <c r="W96" s="56" t="s">
        <v>67</v>
      </c>
      <c r="X96"/>
      <c r="Y96"/>
      <c r="Z96"/>
      <c r="AA96" s="59">
        <f>SUM(AA90:AA95)</f>
        <v>885671</v>
      </c>
      <c r="AB96" s="59">
        <f>SUM(AB90:AB95)</f>
        <v>770830</v>
      </c>
      <c r="AC96"/>
      <c r="AD96" s="56" t="s">
        <v>67</v>
      </c>
      <c r="AE96" s="172">
        <f>SUM(AE90:AE95)</f>
        <v>885671</v>
      </c>
      <c r="AF96" s="139"/>
      <c r="AG96" s="107">
        <f t="shared" si="33"/>
        <v>0.13912608102792334</v>
      </c>
      <c r="AH96" s="100">
        <f t="shared" si="34"/>
        <v>0.14361924233301587</v>
      </c>
      <c r="AI96" s="100">
        <f t="shared" si="34"/>
        <v>0.13662467588794164</v>
      </c>
      <c r="AJ96" s="100"/>
      <c r="AK96" s="186"/>
      <c r="AL96" s="107">
        <f t="shared" si="35"/>
        <v>0.14898356317216507</v>
      </c>
      <c r="AM96" s="107">
        <f t="shared" si="36"/>
        <v>0.14898356317216507</v>
      </c>
      <c r="AN96" s="107"/>
      <c r="AO96" s="139"/>
      <c r="AP96" s="258" t="s">
        <v>64</v>
      </c>
      <c r="AQ96" s="156"/>
      <c r="AR96" s="174">
        <f t="shared" si="30"/>
        <v>0.24549718989246361</v>
      </c>
      <c r="AS96" s="174">
        <f t="shared" si="31"/>
        <v>0.24549718989246361</v>
      </c>
      <c r="AT96" s="174" t="str">
        <f t="shared" si="37"/>
        <v/>
      </c>
      <c r="AU96" s="158"/>
    </row>
    <row r="97" spans="23:49">
      <c r="W97"/>
      <c r="X97"/>
      <c r="Y97"/>
      <c r="Z97"/>
      <c r="AA97"/>
      <c r="AB97"/>
      <c r="AC97"/>
      <c r="AD97"/>
      <c r="AE97" s="141"/>
      <c r="AF97" s="139"/>
      <c r="AG97" s="107"/>
      <c r="AH97" s="100"/>
      <c r="AI97" s="100"/>
      <c r="AJ97" s="100"/>
      <c r="AK97" s="186"/>
      <c r="AL97" s="100"/>
      <c r="AM97" s="107"/>
      <c r="AN97" s="107"/>
      <c r="AO97" s="139"/>
      <c r="AP97" s="214" t="s">
        <v>148</v>
      </c>
      <c r="AQ97" s="215"/>
      <c r="AR97" s="154" t="s">
        <v>141</v>
      </c>
      <c r="AS97" s="222" t="s">
        <v>88</v>
      </c>
      <c r="AT97" s="222" t="s">
        <v>89</v>
      </c>
      <c r="AU97" s="223"/>
    </row>
    <row r="98" spans="23:49">
      <c r="W98" s="56" t="s">
        <v>68</v>
      </c>
      <c r="X98"/>
      <c r="Y98"/>
      <c r="Z98"/>
      <c r="AA98"/>
      <c r="AB98"/>
      <c r="AC98"/>
      <c r="AD98" s="56" t="s">
        <v>68</v>
      </c>
      <c r="AE98" s="141"/>
      <c r="AF98" s="139"/>
      <c r="AG98" s="107"/>
      <c r="AH98" s="100"/>
      <c r="AI98" s="100"/>
      <c r="AJ98" s="100"/>
      <c r="AK98" s="186"/>
      <c r="AL98" s="100"/>
      <c r="AM98" s="107"/>
      <c r="AN98" s="107"/>
      <c r="AO98" s="139"/>
      <c r="AP98" s="255" t="s">
        <v>20</v>
      </c>
      <c r="AQ98" s="75"/>
      <c r="AR98" s="253">
        <f>IF(IFERROR(_xlfn.XLOOKUP($AP98,AccountCategories,VerticalProposal),_xlfn.XLOOKUP($AV99,AccountCategories,VerticalProposal))=0,"",IFERROR(_xlfn.XLOOKUP($AP98,AccountCategories,VerticalProposal),_xlfn.XLOOKUP($AV99,AccountCategories,VerticalProposal)))</f>
        <v>0.24107142857142855</v>
      </c>
      <c r="AS98" s="253">
        <f>IF(IFERROR(_xlfn.XLOOKUP($AP98,AccountCategories,VerticalCurrent),_xlfn.XLOOKUP($AV99,AccountCategories,VerticalCurrent))=0,"",IFERROR(_xlfn.XLOOKUP($AP98,AccountCategories,VerticalCurrent),_xlfn.XLOOKUP($AV99,AccountCategories,VerticalCurrent)))</f>
        <v>0.27</v>
      </c>
      <c r="AT98" s="253">
        <f>IF(IFERROR(_xlfn.XLOOKUP($AP98,AccountCategories,VerticalLast),_xlfn.XLOOKUP($AV99,AccountCategories,VerticalLast))=0,"",IFERROR(_xlfn.XLOOKUP($AP98,AccountCategories,VerticalLast),_xlfn.XLOOKUP($AV99,AccountCategories,VerticalLast)))</f>
        <v>0.24000011034637728</v>
      </c>
      <c r="AU98" s="136" t="str">
        <f>IF(IFERROR(_xlfn.XLOOKUP($AP98,AccountCategories,AO$22:AO$111),_xlfn.XLOOKUP($AV99,AccountCategories,AO$22:AO$111))=0,"",IFERROR(_xlfn.XLOOKUP($AP98,AccountCategories,AO$22:AO$111),_xlfn.XLOOKUP($AV99,AccountCategories,AO$22:AO$111)))</f>
        <v/>
      </c>
    </row>
    <row r="99" spans="23:49">
      <c r="W99"/>
      <c r="X99" t="s">
        <v>69</v>
      </c>
      <c r="Y99"/>
      <c r="Z99"/>
      <c r="AA99" s="63">
        <v>0</v>
      </c>
      <c r="AB99" s="63">
        <v>0</v>
      </c>
      <c r="AC99"/>
      <c r="AD99" t="s">
        <v>69</v>
      </c>
      <c r="AE99" s="167">
        <f>AA99+ProposalCost</f>
        <v>12000</v>
      </c>
      <c r="AF99" s="139" t="s">
        <v>165</v>
      </c>
      <c r="AG99" s="107">
        <f>AE99/$AE$86</f>
        <v>1.8850261240743798E-3</v>
      </c>
      <c r="AH99" s="100">
        <f t="shared" ref="AH99:AI103" si="38">AA99/AA$86</f>
        <v>0</v>
      </c>
      <c r="AI99" s="100">
        <f t="shared" si="38"/>
        <v>0</v>
      </c>
      <c r="AJ99" s="100"/>
      <c r="AK99" s="186"/>
      <c r="AL99" s="100"/>
      <c r="AM99" s="107"/>
      <c r="AN99" s="107"/>
      <c r="AO99" s="139"/>
      <c r="AP99" s="256" t="s">
        <v>29</v>
      </c>
      <c r="AQ99" s="75"/>
      <c r="AR99" s="253">
        <f>IF(IFERROR(_xlfn.XLOOKUP($AP99,AccountCategories,VerticalProposal),_xlfn.XLOOKUP($AV100,AccountCategories,VerticalProposal))=0,"",IFERROR(_xlfn.XLOOKUP($AP99,AccountCategories,VerticalProposal),_xlfn.XLOOKUP($AV100,AccountCategories,VerticalProposal)))</f>
        <v>0.17704725447734759</v>
      </c>
      <c r="AS99" s="253">
        <f>IF(IFERROR(_xlfn.XLOOKUP($AP99,AccountCategories,VerticalCurrent),_xlfn.XLOOKUP($AV100,AccountCategories,VerticalCurrent))=0,"",IFERROR(_xlfn.XLOOKUP($AP99,AccountCategories,VerticalCurrent),_xlfn.XLOOKUP($AV100,AccountCategories,VerticalCurrent)))</f>
        <v>0.10823613007495751</v>
      </c>
      <c r="AT99" s="253">
        <f>IF(IFERROR(_xlfn.XLOOKUP($AP99,AccountCategories,VerticalLast),_xlfn.XLOOKUP($AV100,AccountCategories,VerticalLast))=0,"",IFERROR(_xlfn.XLOOKUP($AP99,AccountCategories,VerticalLast),_xlfn.XLOOKUP($AV100,AccountCategories,VerticalLast)))</f>
        <v>0.16214371913436276</v>
      </c>
      <c r="AU99" s="136" t="str">
        <f>IF(IFERROR(_xlfn.XLOOKUP($AP99,AccountCategories,AO$22:AO$111),_xlfn.XLOOKUP($AV100,AccountCategories,AO$22:AO$111))=0,"",IFERROR(_xlfn.XLOOKUP($AP99,AccountCategories,AO$22:AO$111),_xlfn.XLOOKUP($AV100,AccountCategories,AO$22:AO$111)))</f>
        <v/>
      </c>
    </row>
    <row r="100" spans="23:49">
      <c r="W100"/>
      <c r="X100" t="s">
        <v>70</v>
      </c>
      <c r="Y100"/>
      <c r="Z100"/>
      <c r="AA100" s="63">
        <v>1383360</v>
      </c>
      <c r="AB100" s="63">
        <v>1226572</v>
      </c>
      <c r="AC100" s="234"/>
      <c r="AD100" t="s">
        <v>70</v>
      </c>
      <c r="AE100" s="167">
        <f>AA100</f>
        <v>1383360</v>
      </c>
      <c r="AF100" s="139"/>
      <c r="AG100" s="107">
        <f>AE100/$AE$86</f>
        <v>0.21730581158329451</v>
      </c>
      <c r="AH100" s="100">
        <f t="shared" si="38"/>
        <v>0.22432383478041037</v>
      </c>
      <c r="AI100" s="100">
        <f t="shared" si="38"/>
        <v>0.21740202373185313</v>
      </c>
      <c r="AJ100" s="100"/>
      <c r="AK100" s="186"/>
      <c r="AL100" s="107">
        <f>(AE100-AB100)/AB100</f>
        <v>0.1278261691934921</v>
      </c>
      <c r="AM100" s="107">
        <f>(AA100-AB100)/AB100</f>
        <v>0.1278261691934921</v>
      </c>
      <c r="AN100" s="107"/>
      <c r="AO100" s="139"/>
      <c r="AP100" s="256" t="s">
        <v>150</v>
      </c>
      <c r="AQ100" s="75"/>
      <c r="AR100" s="253">
        <f>IF(IFERROR(_xlfn.XLOOKUP($AP100,AccountCategories,VerticalProposal),_xlfn.XLOOKUP($AV101,AccountCategories,VerticalProposal))=0,"",IFERROR(_xlfn.XLOOKUP($AP100,AccountCategories,VerticalProposal),_xlfn.XLOOKUP($AV101,AccountCategories,VerticalProposal)))</f>
        <v>0.1561043608627074</v>
      </c>
      <c r="AS100" s="253">
        <f>IF(IFERROR(_xlfn.XLOOKUP($AP100,AccountCategories,VerticalCurrent),_xlfn.XLOOKUP($AV101,AccountCategories,VerticalCurrent))=0,"",IFERROR(_xlfn.XLOOKUP($AP100,AccountCategories,VerticalCurrent),_xlfn.XLOOKUP($AV101,AccountCategories,VerticalCurrent)))</f>
        <v>9.2314208487753222E-2</v>
      </c>
      <c r="AT100" s="253">
        <f>IF(IFERROR(_xlfn.XLOOKUP($AP100,AccountCategories,VerticalLast),_xlfn.XLOOKUP($AV101,AccountCategories,VerticalLast))=0,"",IFERROR(_xlfn.XLOOKUP($AP100,AccountCategories,VerticalLast),_xlfn.XLOOKUP($AV101,AccountCategories,VerticalLast)))</f>
        <v>0.14080699315150258</v>
      </c>
      <c r="AU100" s="136" t="str">
        <f>IF(IFERROR(_xlfn.XLOOKUP($AP100,AccountCategories,AO$22:AO$111),_xlfn.XLOOKUP($AV101,AccountCategories,AO$22:AO$111))=0,"",IFERROR(_xlfn.XLOOKUP($AP100,AccountCategories,AO$22:AO$111),_xlfn.XLOOKUP($AV101,AccountCategories,AO$22:AO$111)))</f>
        <v/>
      </c>
    </row>
    <row r="101" spans="23:49">
      <c r="W101"/>
      <c r="X101" t="s">
        <v>71</v>
      </c>
      <c r="Y101"/>
      <c r="Z101"/>
      <c r="AA101" s="63">
        <v>269763</v>
      </c>
      <c r="AB101" s="63">
        <v>220155</v>
      </c>
      <c r="AC101" s="235"/>
      <c r="AD101" t="s">
        <v>71</v>
      </c>
      <c r="AE101" s="167">
        <f>AA101</f>
        <v>269763</v>
      </c>
      <c r="AF101" s="139"/>
      <c r="AG101" s="107">
        <f>AE101/$AE$86</f>
        <v>4.2375858525723079E-2</v>
      </c>
      <c r="AH101" s="100">
        <f t="shared" si="38"/>
        <v>4.3744412619902154E-2</v>
      </c>
      <c r="AI101" s="100">
        <f t="shared" si="38"/>
        <v>3.9021062387439243E-2</v>
      </c>
      <c r="AJ101" s="100"/>
      <c r="AK101" s="186"/>
      <c r="AL101" s="107">
        <f>(AE101-AB101)/AB101</f>
        <v>0.22533215234720991</v>
      </c>
      <c r="AM101" s="107">
        <f>(AA101-AB101)/AB101</f>
        <v>0.22533215234720991</v>
      </c>
      <c r="AN101" s="107"/>
      <c r="AO101" s="139"/>
      <c r="AP101" s="255" t="s">
        <v>108</v>
      </c>
      <c r="AQ101" s="75"/>
      <c r="AR101" s="253">
        <f>IF(IFERROR(_xlfn.XLOOKUP($AP101,AccountCategories,VerticalProposal),_xlfn.XLOOKUP($AV102,AccountCategories,VerticalProposal))=0,"",IFERROR(_xlfn.XLOOKUP($AP101,AccountCategories,VerticalProposal),_xlfn.XLOOKUP($AV102,AccountCategories,VerticalProposal)))</f>
        <v>0.15953204804544532</v>
      </c>
      <c r="AS101" s="253">
        <f>IF(IFERROR(_xlfn.XLOOKUP($AP101,AccountCategories,VerticalCurrent),_xlfn.XLOOKUP($AV102,AccountCategories,VerticalCurrent))=0,"",IFERROR(_xlfn.XLOOKUP($AP101,AccountCategories,VerticalCurrent),_xlfn.XLOOKUP($AV102,AccountCategories,VerticalCurrent)))</f>
        <v>0.14703949326060409</v>
      </c>
      <c r="AT101" s="253">
        <f>IF(IFERROR(_xlfn.XLOOKUP($AP101,AccountCategories,VerticalLast),_xlfn.XLOOKUP($AV102,AccountCategories,VerticalLast))=0,"",IFERROR(_xlfn.XLOOKUP($AP101,AccountCategories,VerticalLast),_xlfn.XLOOKUP($AV102,AccountCategories,VerticalLast)))</f>
        <v>0.13644796402947704</v>
      </c>
      <c r="AU101" s="136" t="str">
        <f>IF(IFERROR(_xlfn.XLOOKUP($AP101,AccountCategories,AO$22:AO$111),_xlfn.XLOOKUP($AV102,AccountCategories,AO$22:AO$111))=0,"",IFERROR(_xlfn.XLOOKUP($AP101,AccountCategories,AO$22:AO$111),_xlfn.XLOOKUP($AV102,AccountCategories,AO$22:AO$111)))</f>
        <v/>
      </c>
    </row>
    <row r="102" spans="23:49">
      <c r="W102"/>
      <c r="X102" t="s">
        <v>72</v>
      </c>
      <c r="Y102"/>
      <c r="Z102"/>
      <c r="AA102" s="69">
        <v>67607</v>
      </c>
      <c r="AB102" s="69">
        <v>78416</v>
      </c>
      <c r="AC102"/>
      <c r="AD102" t="s">
        <v>72</v>
      </c>
      <c r="AE102" s="168">
        <f>AA102</f>
        <v>67607</v>
      </c>
      <c r="AF102" s="139"/>
      <c r="AG102" s="174">
        <f>AE102/$AE$86</f>
        <v>1.0620080097524716E-2</v>
      </c>
      <c r="AH102" s="162">
        <f t="shared" si="38"/>
        <v>1.0963062035911986E-2</v>
      </c>
      <c r="AI102" s="162">
        <f t="shared" si="38"/>
        <v>1.3898733293240834E-2</v>
      </c>
      <c r="AJ102" s="162"/>
      <c r="AK102" s="186"/>
      <c r="AL102" s="174">
        <f>(AE102-AB102)/AB102</f>
        <v>-0.13784176698632933</v>
      </c>
      <c r="AM102" s="174">
        <f>(AA102-AB102)/AB102</f>
        <v>-0.13784176698632933</v>
      </c>
      <c r="AN102" s="174"/>
      <c r="AO102" s="139"/>
      <c r="AP102" s="258" t="s">
        <v>44</v>
      </c>
      <c r="AQ102" s="156"/>
      <c r="AR102" s="174">
        <f>IF(IFERROR(_xlfn.XLOOKUP($AP102,AccountCategories,VerticalProposal),_xlfn.XLOOKUP($AV103,AccountCategories,VerticalProposal))=0,"",IFERROR(_xlfn.XLOOKUP($AP102,AccountCategories,VerticalProposal),_xlfn.XLOOKUP($AV103,AccountCategories,VerticalProposal)))</f>
        <v>0.13246344990896206</v>
      </c>
      <c r="AS102" s="174">
        <f>IF(IFERROR(_xlfn.XLOOKUP($AP102,AccountCategories,VerticalCurrent),_xlfn.XLOOKUP($AV103,AccountCategories,VerticalCurrent))=0,"",IFERROR(_xlfn.XLOOKUP($AP102,AccountCategories,VerticalCurrent),_xlfn.XLOOKUP($AV103,AccountCategories,VerticalCurrent)))</f>
        <v>0.12209056919156924</v>
      </c>
      <c r="AT102" s="174">
        <f>IF(IFERROR(_xlfn.XLOOKUP($AP102,AccountCategories,VerticalLast),_xlfn.XLOOKUP($AV103,AccountCategories,VerticalLast))=0,"",IFERROR(_xlfn.XLOOKUP($AP102,AccountCategories,VerticalLast),_xlfn.XLOOKUP($AV103,AccountCategories,VerticalLast)))</f>
        <v>9.9582538174281143E-2</v>
      </c>
      <c r="AU102" s="158" t="str">
        <f>IF(IFERROR(_xlfn.XLOOKUP($AP102,AccountCategories,AO$22:AO$111),_xlfn.XLOOKUP($AV103,AccountCategories,AO$22:AO$111))=0,"",IFERROR(_xlfn.XLOOKUP($AP102,AccountCategories,AO$22:AO$111),_xlfn.XLOOKUP($AV103,AccountCategories,AO$22:AO$111)))</f>
        <v/>
      </c>
      <c r="AV102" s="227" t="s">
        <v>43</v>
      </c>
    </row>
    <row r="103" spans="23:49">
      <c r="W103" s="56" t="s">
        <v>73</v>
      </c>
      <c r="X103"/>
      <c r="Y103"/>
      <c r="Z103"/>
      <c r="AA103" s="59">
        <f>SUM(AA99:AA102)</f>
        <v>1720730</v>
      </c>
      <c r="AB103" s="59">
        <f>SUM(AB99:AB102)</f>
        <v>1525143</v>
      </c>
      <c r="AC103"/>
      <c r="AD103" s="56" t="s">
        <v>73</v>
      </c>
      <c r="AE103" s="172">
        <f>SUM(AE99:AE102)</f>
        <v>1732730</v>
      </c>
      <c r="AF103" s="139"/>
      <c r="AG103" s="107">
        <f>AE103/$AE$86</f>
        <v>0.27218677633061666</v>
      </c>
      <c r="AH103" s="100">
        <f t="shared" si="38"/>
        <v>0.27903130943622451</v>
      </c>
      <c r="AI103" s="100">
        <f t="shared" si="38"/>
        <v>0.27032181941253319</v>
      </c>
      <c r="AJ103" s="100"/>
      <c r="AK103" s="186"/>
      <c r="AL103" s="107">
        <f>(AE103-AB103)/AB103</f>
        <v>0.1361098598623211</v>
      </c>
      <c r="AM103" s="107">
        <f>(AA103-AB103)/AB103</f>
        <v>0.12824174520028614</v>
      </c>
      <c r="AN103" s="107"/>
      <c r="AO103" s="139"/>
      <c r="AP103" s="98" t="s">
        <v>149</v>
      </c>
      <c r="AQ103" s="75"/>
      <c r="AR103" s="221" t="s">
        <v>141</v>
      </c>
      <c r="AS103" s="123" t="s">
        <v>88</v>
      </c>
      <c r="AT103" s="123" t="s">
        <v>89</v>
      </c>
      <c r="AU103" s="134" t="s">
        <v>99</v>
      </c>
    </row>
    <row r="104" spans="23:49">
      <c r="W104" s="56"/>
      <c r="X104"/>
      <c r="Y104"/>
      <c r="Z104"/>
      <c r="AA104"/>
      <c r="AB104"/>
      <c r="AC104"/>
      <c r="AD104" s="56"/>
      <c r="AE104" s="141"/>
      <c r="AF104" s="139"/>
      <c r="AG104" s="107"/>
      <c r="AH104" s="100"/>
      <c r="AI104" s="100"/>
      <c r="AJ104" s="100"/>
      <c r="AK104" s="186"/>
      <c r="AL104" s="100"/>
      <c r="AM104" s="107"/>
      <c r="AN104" s="107"/>
      <c r="AO104" s="139"/>
      <c r="AP104" s="219" t="s">
        <v>29</v>
      </c>
      <c r="AQ104" s="75"/>
      <c r="AR104" s="99">
        <f>_xlfn.XLOOKUP($AP104,AccountCategories,Proposal)</f>
        <v>711613.8200000003</v>
      </c>
      <c r="AS104" s="99">
        <f>_xlfn.XLOOKUP($AP104,AccountCategories,Current)</f>
        <v>388427</v>
      </c>
      <c r="AT104" s="99">
        <f>_xlfn.XLOOKUP($AP104,AccountCategories,Last)</f>
        <v>646539</v>
      </c>
      <c r="AU104" s="225"/>
    </row>
    <row r="105" spans="23:49">
      <c r="W105" s="56" t="s">
        <v>74</v>
      </c>
      <c r="X105"/>
      <c r="Y105"/>
      <c r="Z105"/>
      <c r="AA105"/>
      <c r="AB105"/>
      <c r="AC105"/>
      <c r="AD105" s="56" t="s">
        <v>74</v>
      </c>
      <c r="AE105" s="141"/>
      <c r="AF105" s="139"/>
      <c r="AG105" s="107"/>
      <c r="AH105" s="100"/>
      <c r="AI105" s="100"/>
      <c r="AJ105" s="100"/>
      <c r="AK105" s="186"/>
      <c r="AL105" s="100"/>
      <c r="AM105" s="107"/>
      <c r="AN105" s="107"/>
      <c r="AO105" s="139"/>
      <c r="AP105" s="219" t="s">
        <v>150</v>
      </c>
      <c r="AQ105" s="75"/>
      <c r="AR105" s="99">
        <f>_xlfn.XLOOKUP($AP105,AccountCategories,Proposal)</f>
        <v>627437.12620735785</v>
      </c>
      <c r="AS105" s="99">
        <f>_xlfn.XLOOKUP($AP105,AccountCategories,Current)</f>
        <v>331288</v>
      </c>
      <c r="AT105" s="99">
        <f>_xlfn.XLOOKUP($AP105,AccountCategories,Last)</f>
        <v>561460</v>
      </c>
      <c r="AU105" s="225"/>
    </row>
    <row r="106" spans="23:49">
      <c r="W106"/>
      <c r="X106" t="s">
        <v>113</v>
      </c>
      <c r="Y106"/>
      <c r="Z106"/>
      <c r="AA106" s="63">
        <v>17979</v>
      </c>
      <c r="AB106" s="63">
        <v>17979</v>
      </c>
      <c r="AC106"/>
      <c r="AD106" t="s">
        <v>177</v>
      </c>
      <c r="AE106" s="169">
        <f>AA106</f>
        <v>17979</v>
      </c>
      <c r="AF106" s="139"/>
      <c r="AG106" s="107">
        <f>AE106/$AE$86</f>
        <v>2.8242403903944394E-3</v>
      </c>
      <c r="AH106" s="100">
        <f t="shared" ref="AH106:AI109" si="39">AA106/AA$86</f>
        <v>2.9154509495120562E-3</v>
      </c>
      <c r="AI106" s="100">
        <f t="shared" si="39"/>
        <v>3.1866624908077042E-3</v>
      </c>
      <c r="AJ106" s="100"/>
      <c r="AK106" s="186"/>
      <c r="AL106" s="107">
        <f>(AE106-AB106)/AB106</f>
        <v>0</v>
      </c>
      <c r="AM106" s="107">
        <f>(AA106-AB106)/AB106</f>
        <v>0</v>
      </c>
      <c r="AN106" s="107"/>
      <c r="AO106" s="139"/>
      <c r="AP106" s="110" t="s">
        <v>93</v>
      </c>
      <c r="AQ106" s="75"/>
      <c r="AR106" s="107">
        <f>IF(_xlfn.XLOOKUP($AP106,Ratios,ProposalRatios,"",0)=0,"",_xlfn.XLOOKUP($AP106,Ratios,ProposalRatios))</f>
        <v>9.856128117625193E-2</v>
      </c>
      <c r="AS106" s="107">
        <f>IF(_xlfn.XLOOKUP($AP106,Ratios,CurrentRatios,"",0)=0,"",_xlfn.XLOOKUP($AP106,Ratios,CurrentRatios))</f>
        <v>5.3721225549916575E-2</v>
      </c>
      <c r="AT106" s="107">
        <f>IF(_xlfn.XLOOKUP($AP106,Ratios,LastRatios,"",0)=0,"",_xlfn.XLOOKUP($AP106,Ratios,LastRatios))</f>
        <v>9.9515185610372855E-2</v>
      </c>
      <c r="AU106" s="137" t="str">
        <f>IF(_xlfn.XLOOKUP($AP106,Ratios,IndustryRatios,"",0)=0,"",_xlfn.XLOOKUP($AP106,Ratios,IndustryRatios))</f>
        <v/>
      </c>
    </row>
    <row r="107" spans="23:49">
      <c r="W107"/>
      <c r="X107" t="s">
        <v>75</v>
      </c>
      <c r="Y107"/>
      <c r="Z107"/>
      <c r="AA107" s="63">
        <v>1546456</v>
      </c>
      <c r="AB107" s="63">
        <v>1434376</v>
      </c>
      <c r="AC107"/>
      <c r="AD107" t="s">
        <v>75</v>
      </c>
      <c r="AE107" s="169">
        <f>AA107</f>
        <v>1546456</v>
      </c>
      <c r="AF107" s="139"/>
      <c r="AG107" s="107">
        <f>AE107/$AE$86</f>
        <v>0.24292582997763076</v>
      </c>
      <c r="AH107" s="100">
        <f t="shared" si="39"/>
        <v>0.25077126723280585</v>
      </c>
      <c r="AI107" s="100">
        <f t="shared" si="39"/>
        <v>0.25423395054868414</v>
      </c>
      <c r="AJ107" s="100"/>
      <c r="AK107" s="186"/>
      <c r="AL107" s="107">
        <f>(AE107-AB107)/AB107</f>
        <v>7.8138507615855252E-2</v>
      </c>
      <c r="AM107" s="107">
        <f>(AA107-AB107)/AB107</f>
        <v>7.8138507615855252E-2</v>
      </c>
      <c r="AN107" s="107"/>
      <c r="AO107" s="139"/>
      <c r="AP107" s="110" t="s">
        <v>94</v>
      </c>
      <c r="AQ107" s="75"/>
      <c r="AR107" s="107">
        <f>IF(_xlfn.XLOOKUP($AP107,Ratios,ProposalRatios,"",0)=0,"",_xlfn.XLOOKUP($AP107,Ratios,ProposalRatios))</f>
        <v>0.16742557130431623</v>
      </c>
      <c r="AS107" s="107">
        <f>IF(_xlfn.XLOOKUP($AP107,Ratios,CurrentRatios,"",0)=0,"",_xlfn.XLOOKUP($AP107,Ratios,CurrentRatios))</f>
        <v>9.3048024406260199E-2</v>
      </c>
      <c r="AT107" s="107">
        <f>IF(_xlfn.XLOOKUP($AP107,Ratios,LastRatios,"",0)=0,"",_xlfn.XLOOKUP($AP107,Ratios,LastRatios))</f>
        <v>0.16780136163396075</v>
      </c>
      <c r="AU107" s="137" t="str">
        <f>IF(_xlfn.XLOOKUP($AP107,Ratios,IndustryRatios,"",0)=0,"",_xlfn.XLOOKUP($AP107,Ratios,IndustryRatios))</f>
        <v/>
      </c>
    </row>
    <row r="108" spans="23:49">
      <c r="W108"/>
      <c r="X108" t="s">
        <v>76</v>
      </c>
      <c r="Y108"/>
      <c r="Z108"/>
      <c r="AA108" s="69">
        <v>1995963</v>
      </c>
      <c r="AB108" s="69">
        <v>1893625</v>
      </c>
      <c r="AC108"/>
      <c r="AD108" t="s">
        <v>76</v>
      </c>
      <c r="AE108" s="170">
        <f>AA108+AU67</f>
        <v>2183123.5200000005</v>
      </c>
      <c r="AF108" s="139"/>
      <c r="AG108" s="174">
        <f>AE108/$AE$86</f>
        <v>0.34293707227343478</v>
      </c>
      <c r="AH108" s="162">
        <f t="shared" si="39"/>
        <v>0.32366273004844165</v>
      </c>
      <c r="AI108" s="162">
        <f t="shared" si="39"/>
        <v>0.33563289166003335</v>
      </c>
      <c r="AJ108" s="162"/>
      <c r="AK108" s="186"/>
      <c r="AL108" s="174">
        <f>(AE108-AB108)/AB108</f>
        <v>0.15288059673905893</v>
      </c>
      <c r="AM108" s="174">
        <f>(AA108-AB108)/AB108</f>
        <v>5.4043435210244899E-2</v>
      </c>
      <c r="AN108" s="174"/>
      <c r="AO108" s="139"/>
      <c r="AP108" s="96" t="s">
        <v>118</v>
      </c>
      <c r="AQ108" s="75"/>
      <c r="AR108" s="107">
        <f>IF(_xlfn.XLOOKUP($AP108,Ratios,ProposalRatios,"",0)=0,"",_xlfn.XLOOKUP($AP108,Ratios,ProposalRatios))</f>
        <v>6.2247585393324485E-2</v>
      </c>
      <c r="AS108" s="107">
        <f>IF(_xlfn.XLOOKUP($AP108,Ratios,CurrentRatios,"",0)=0,"",_xlfn.XLOOKUP($AP108,Ratios,CurrentRatios))</f>
        <v>3.5316314878121653E-2</v>
      </c>
      <c r="AT108" s="107">
        <f>IF(_xlfn.XLOOKUP($AP108,Ratios,LastRatios,"",0)=0,"",_xlfn.XLOOKUP($AP108,Ratios,LastRatios))</f>
        <v>6.2383094141079003E-2</v>
      </c>
      <c r="AU108" s="137" t="str">
        <f>IF(_xlfn.XLOOKUP($AP108,Ratios,IndustryRatios,"",0)=0,"",_xlfn.XLOOKUP($AP108,Ratios,IndustryRatios))</f>
        <v/>
      </c>
    </row>
    <row r="109" spans="23:49">
      <c r="W109" s="56" t="s">
        <v>77</v>
      </c>
      <c r="X109"/>
      <c r="Y109"/>
      <c r="Z109"/>
      <c r="AA109" s="65">
        <f>SUM(AA106:AA108)</f>
        <v>3560398</v>
      </c>
      <c r="AB109" s="65">
        <f>SUM(AB106:AB108)</f>
        <v>3345980</v>
      </c>
      <c r="AC109"/>
      <c r="AD109" s="56" t="s">
        <v>77</v>
      </c>
      <c r="AE109" s="172">
        <f>SUM(AE106:AE108)</f>
        <v>3747558.5200000005</v>
      </c>
      <c r="AF109" s="139"/>
      <c r="AG109" s="107">
        <f>AE109/$AE$86</f>
        <v>0.58868714264146005</v>
      </c>
      <c r="AH109" s="100">
        <f t="shared" si="39"/>
        <v>0.57734944823075962</v>
      </c>
      <c r="AI109" s="100">
        <f t="shared" si="39"/>
        <v>0.59305350469952511</v>
      </c>
      <c r="AJ109" s="100"/>
      <c r="AK109" s="186"/>
      <c r="AL109" s="107">
        <f>(AE109-AB109)/AB109</f>
        <v>0.12001820692293454</v>
      </c>
      <c r="AM109" s="107">
        <f>(AA109-AB109)/AB109</f>
        <v>6.4082271860561035E-2</v>
      </c>
      <c r="AN109" s="107"/>
      <c r="AO109" s="139"/>
      <c r="AP109" s="96" t="s">
        <v>117</v>
      </c>
      <c r="AQ109" s="75"/>
      <c r="AR109" s="224">
        <f>IF(_xlfn.XLOOKUP($AP109,Ratios,ProposalRatios,"",0)=0,"",_xlfn.XLOOKUP($AP109,Ratios,ProposalRatios))</f>
        <v>7.8272920272826312</v>
      </c>
      <c r="AS109" s="224">
        <f>IF(_xlfn.XLOOKUP($AP109,Ratios,CurrentRatios,"",0)=0,"",_xlfn.XLOOKUP($AP109,Ratios,CurrentRatios))</f>
        <v>4.1759078010077024</v>
      </c>
      <c r="AT109" s="224">
        <f>IF(_xlfn.XLOOKUP($AP109,Ratios,LastRatios,"",0)=0,"",_xlfn.XLOOKUP($AP109,Ratios,LastRatios))</f>
        <v>8.2762606157112533</v>
      </c>
      <c r="AU109" s="226" t="str">
        <f>IF(_xlfn.XLOOKUP($AP109,Ratios,IndustryRatios,"",0)=0,"",_xlfn.XLOOKUP($AP109,Ratios,IndustryRatios))</f>
        <v/>
      </c>
      <c r="AV109" s="38" t="s">
        <v>102</v>
      </c>
      <c r="AW109" s="38" t="s">
        <v>153</v>
      </c>
    </row>
    <row r="110" spans="23:49">
      <c r="W110"/>
      <c r="X110"/>
      <c r="Y110"/>
      <c r="Z110"/>
      <c r="AA110"/>
      <c r="AB110"/>
      <c r="AC110"/>
      <c r="AD110"/>
      <c r="AE110" s="141"/>
      <c r="AF110" s="139"/>
      <c r="AG110" s="107"/>
      <c r="AH110" s="100"/>
      <c r="AI110" s="100"/>
      <c r="AJ110" s="100"/>
      <c r="AK110" s="186"/>
      <c r="AL110" s="100"/>
      <c r="AM110" s="107"/>
      <c r="AN110" s="107"/>
      <c r="AO110" s="163"/>
      <c r="AP110" s="117" t="s">
        <v>5</v>
      </c>
      <c r="AQ110" s="75"/>
      <c r="AR110" s="229">
        <f>IF(_xlfn.XLOOKUP($AP110,Ratios,ProposalRatios,"",0)=0,"",_xlfn.XLOOKUP($AP110,Ratios,ProposalRatios))</f>
        <v>8.1574347452284091</v>
      </c>
      <c r="AS110" s="229">
        <f>IF(_xlfn.XLOOKUP($AP110,Ratios,CurrentRatios,"",0)=0,"",_xlfn.XLOOKUP($AP110,Ratios,CurrentRatios))</f>
        <v>4.4990675855678459</v>
      </c>
      <c r="AT110" s="229">
        <f>IF(_xlfn.XLOOKUP($AP110,Ratios,LastRatios,"",0)=0,"",_xlfn.XLOOKUP($AP110,Ratios,LastRatios))</f>
        <v>8.5793391719745227</v>
      </c>
      <c r="AU110" s="226">
        <f>IF(_xlfn.XLOOKUP($AP110,Ratios,IndustryRatios,"",0)=0,"",_xlfn.XLOOKUP($AP110,Ratios,IndustryRatios))</f>
        <v>15.37</v>
      </c>
      <c r="AV110" s="38" t="s">
        <v>101</v>
      </c>
      <c r="AW110" s="38" t="s">
        <v>163</v>
      </c>
    </row>
    <row r="111" spans="23:49" ht="20" thickBot="1">
      <c r="W111" s="56" t="s">
        <v>78</v>
      </c>
      <c r="X111"/>
      <c r="Y111"/>
      <c r="Z111"/>
      <c r="AA111" s="68">
        <f>AA96+AA103+AA109</f>
        <v>6166799</v>
      </c>
      <c r="AB111" s="68">
        <f>AB96+AB103+AB109</f>
        <v>5641953</v>
      </c>
      <c r="AC111"/>
      <c r="AD111" s="56" t="s">
        <v>78</v>
      </c>
      <c r="AE111" s="171">
        <f>AE109+AE103+AE96</f>
        <v>6365959.5200000005</v>
      </c>
      <c r="AF111" s="144"/>
      <c r="AG111" s="175">
        <f>AE111/$AE$86</f>
        <v>1</v>
      </c>
      <c r="AH111" s="145">
        <f>AA111/AA$86</f>
        <v>1</v>
      </c>
      <c r="AI111" s="145">
        <f>AB111/AB$86</f>
        <v>1</v>
      </c>
      <c r="AJ111" s="145"/>
      <c r="AK111" s="198"/>
      <c r="AL111" s="175">
        <f>(AE111-AB111)/AB111</f>
        <v>0.12832551423239444</v>
      </c>
      <c r="AM111" s="175">
        <f>(AA111-AB111)/AB111</f>
        <v>9.302558883422106E-2</v>
      </c>
      <c r="AN111" s="175"/>
      <c r="AO111" s="144"/>
      <c r="AP111" s="230" t="s">
        <v>156</v>
      </c>
      <c r="AQ111" s="231"/>
      <c r="AR111" s="240">
        <f>NPV(WACC,AP114:AU114)</f>
        <v>910588.42008957837</v>
      </c>
      <c r="AS111" s="240">
        <f>NPV(WACC,AP115:AU115)</f>
        <v>860788.1384722119</v>
      </c>
      <c r="AT111" s="240">
        <f>NPV(WACC,AP116:AU116)</f>
        <v>876472.80374025542</v>
      </c>
      <c r="AU111" s="240">
        <f>NPV(WACC,AP117:AU117)</f>
        <v>826672.52212288871</v>
      </c>
      <c r="AV111" s="38" t="s">
        <v>152</v>
      </c>
      <c r="AW111" s="38" t="s">
        <v>160</v>
      </c>
    </row>
    <row r="112" spans="23:49" ht="20" thickTop="1">
      <c r="W112"/>
      <c r="X112" s="72"/>
      <c r="Y112"/>
      <c r="Z112"/>
      <c r="AA112"/>
      <c r="AB112"/>
      <c r="AC112"/>
      <c r="AD112"/>
      <c r="AE112" s="6"/>
      <c r="AF112" t="s">
        <v>102</v>
      </c>
      <c r="AG112" s="106" t="s">
        <v>140</v>
      </c>
      <c r="AH112" s="106"/>
      <c r="AI112" s="142"/>
      <c r="AJ112" s="142"/>
      <c r="AL112" s="142"/>
      <c r="AM112" s="199"/>
      <c r="AN112" s="199"/>
      <c r="AO112" s="6"/>
      <c r="AR112" s="6" t="s">
        <v>102</v>
      </c>
      <c r="AS112" s="6" t="s">
        <v>101</v>
      </c>
      <c r="AT112" s="6" t="s">
        <v>152</v>
      </c>
      <c r="AU112" s="6" t="s">
        <v>154</v>
      </c>
      <c r="AV112" s="38" t="s">
        <v>154</v>
      </c>
      <c r="AW112" s="38" t="s">
        <v>164</v>
      </c>
    </row>
    <row r="113" spans="1:77">
      <c r="W113"/>
      <c r="X113" s="73"/>
      <c r="Y113"/>
      <c r="Z113"/>
      <c r="AA113"/>
      <c r="AB113"/>
      <c r="AC113"/>
      <c r="AD113"/>
      <c r="AE113"/>
      <c r="AF113" s="38" t="s">
        <v>155</v>
      </c>
      <c r="AG113" s="108" t="s">
        <v>166</v>
      </c>
      <c r="AI113" s="106">
        <f>PrimeRate</f>
        <v>7.0000000000000007E-2</v>
      </c>
      <c r="AJ113" s="243">
        <f>(AI113+0.5%)*AE99</f>
        <v>900.00000000000011</v>
      </c>
      <c r="AK113" s="106"/>
      <c r="AL113" s="106"/>
      <c r="AM113" s="106"/>
      <c r="AN113" s="207"/>
      <c r="AO113" t="s">
        <v>158</v>
      </c>
      <c r="AP113">
        <v>0</v>
      </c>
      <c r="AQ113">
        <v>1</v>
      </c>
      <c r="AR113">
        <v>2</v>
      </c>
      <c r="AS113">
        <v>3</v>
      </c>
      <c r="AT113">
        <v>4</v>
      </c>
      <c r="AU113" s="38">
        <v>5</v>
      </c>
      <c r="AV113" s="38" t="s">
        <v>155</v>
      </c>
      <c r="AW113" s="38" t="s">
        <v>157</v>
      </c>
    </row>
    <row r="114" spans="1:77">
      <c r="W114"/>
      <c r="X114"/>
      <c r="Y114"/>
      <c r="Z114"/>
      <c r="AA114"/>
      <c r="AB114"/>
      <c r="AC114"/>
      <c r="AD114"/>
      <c r="AE114"/>
      <c r="AF114"/>
      <c r="AG114" s="106"/>
      <c r="AH114" s="242"/>
      <c r="AJ114" s="106"/>
      <c r="AK114" s="106"/>
      <c r="AL114" s="106"/>
      <c r="AM114" s="106"/>
      <c r="AN114" s="207" t="s">
        <v>159</v>
      </c>
      <c r="AO114" s="232">
        <v>1</v>
      </c>
      <c r="AP114" s="234">
        <f>0-$W$5-$W$6</f>
        <v>-12000</v>
      </c>
      <c r="AQ114" s="234">
        <f>(CurrentSales*SalesIncreaseRate*GrossMargin)-(ProposalInterest)</f>
        <v>249057.19499999998</v>
      </c>
      <c r="AR114" s="234">
        <f>(CurrentSales*SalesIncreaseRate*GrossMargin)-(ProposalInterest)</f>
        <v>249057.19499999998</v>
      </c>
      <c r="AS114" s="234">
        <f>(CurrentSales*SalesIncreaseRate*GrossMargin)-(ProposalInterest)</f>
        <v>249057.19499999998</v>
      </c>
      <c r="AT114" s="234">
        <f>(CurrentSales*SalesIncreaseRate*GrossMargin)-(ProposalInterest)</f>
        <v>249057.19499999998</v>
      </c>
      <c r="AU114" s="234">
        <f>(CurrentSales*SalesIncreaseRate*GrossMargin)-(ProposalInterest)</f>
        <v>249057.19499999998</v>
      </c>
    </row>
    <row r="115" spans="1:77">
      <c r="W115" s="74"/>
      <c r="X115" s="74"/>
      <c r="Y115" s="74"/>
      <c r="Z115" s="74"/>
      <c r="AA115" s="74"/>
      <c r="AB115" s="74"/>
      <c r="AC115" s="74"/>
      <c r="AD115" s="91"/>
      <c r="AE115"/>
      <c r="AF115"/>
      <c r="AG115" s="106"/>
      <c r="AH115" s="106"/>
      <c r="AI115" s="106"/>
      <c r="AJ115" s="106"/>
      <c r="AK115" s="106"/>
      <c r="AL115" s="106"/>
      <c r="AM115" s="106"/>
      <c r="AN115" s="207" t="s">
        <v>159</v>
      </c>
      <c r="AO115" s="232">
        <v>2</v>
      </c>
      <c r="AP115" s="234">
        <f t="shared" ref="AP115:AP117" si="40">0-$W$5-$W$6</f>
        <v>-12000</v>
      </c>
      <c r="AQ115" s="234">
        <f>(GrossMargin*(CurrentSales*SalesIncreaseRate)*(1-DeclinePerYear)^(AQ$113-1))-ProposalInterest</f>
        <v>249057.19499999998</v>
      </c>
      <c r="AR115" s="234">
        <f>(GrossMargin*(CurrentSales*SalesIncreaseRate)*(1-DeclinePerYear)^(AR$113-1))-ProposalInterest</f>
        <v>241558.47914999997</v>
      </c>
      <c r="AS115" s="234">
        <f>(GrossMargin*(CurrentSales*SalesIncreaseRate)*(1-DeclinePerYear)^(AS$113-1))-ProposalInterest</f>
        <v>234284.72477549996</v>
      </c>
      <c r="AT115" s="234">
        <f>(GrossMargin*(CurrentSales*SalesIncreaseRate)*(1-DeclinePerYear)^(AT$113-1))-ProposalInterest</f>
        <v>227229.18303223496</v>
      </c>
      <c r="AU115" s="234">
        <f>(GrossMargin*(CurrentSales*SalesIncreaseRate)*(1-DeclinePerYear)^(AU$113-1))-ProposalInterest</f>
        <v>220385.30754126792</v>
      </c>
      <c r="AW115" s="38" t="s">
        <v>161</v>
      </c>
      <c r="AX115" s="241"/>
      <c r="AY115" s="236">
        <v>0.03</v>
      </c>
    </row>
    <row r="116" spans="1:77">
      <c r="W116" s="36"/>
      <c r="X116" s="36"/>
      <c r="Y116" s="36"/>
      <c r="Z116" s="36"/>
      <c r="AA116" s="36"/>
      <c r="AB116" s="36"/>
      <c r="AC116" s="36"/>
      <c r="AD116" s="275"/>
      <c r="AE116" s="74"/>
      <c r="AF116" s="74"/>
      <c r="AG116" s="178"/>
      <c r="AH116" s="177"/>
      <c r="AI116" s="177"/>
      <c r="AJ116" s="179"/>
      <c r="AK116" s="177"/>
      <c r="AL116" s="177"/>
      <c r="AM116" s="177"/>
      <c r="AN116" s="207" t="s">
        <v>159</v>
      </c>
      <c r="AO116" s="233">
        <v>3</v>
      </c>
      <c r="AP116" s="234">
        <f t="shared" si="40"/>
        <v>-12000</v>
      </c>
      <c r="AQ116" s="234">
        <f>((CurrentSales*SalesIncreaseRate*GrossMargin))-ProposalInterest</f>
        <v>249057.19499999998</v>
      </c>
      <c r="AR116" s="234">
        <f>((CurrentSales*SalesIncreaseRate*GrossMargin)-ProposalCost)-ProposalInterest</f>
        <v>237057.19499999998</v>
      </c>
      <c r="AS116" s="234">
        <f>((CurrentSales*SalesIncreaseRate*GrossMargin)-ProposalCost)-ProposalInterest</f>
        <v>237057.19499999998</v>
      </c>
      <c r="AT116" s="234">
        <f>((CurrentSales*SalesIncreaseRate*GrossMargin)-ProposalCost)-ProposalInterest</f>
        <v>237057.19499999998</v>
      </c>
      <c r="AU116" s="234">
        <f>((CurrentSales*SalesIncreaseRate*GrossMargin)-ProposalCost)-ProposalInterest</f>
        <v>237057.19499999998</v>
      </c>
      <c r="AW116" s="38" t="s">
        <v>162</v>
      </c>
      <c r="AY116" s="143">
        <f>1-(AQ65/AQ63)</f>
        <v>0.58042651238610077</v>
      </c>
    </row>
    <row r="117" spans="1:77">
      <c r="AE117" s="36"/>
      <c r="AF117" s="36"/>
      <c r="AG117" s="200"/>
      <c r="AH117" s="177"/>
      <c r="AI117" s="177"/>
      <c r="AJ117" s="179"/>
      <c r="AK117" s="177"/>
      <c r="AL117" s="177"/>
      <c r="AM117" s="177"/>
      <c r="AN117" s="207" t="s">
        <v>159</v>
      </c>
      <c r="AO117" s="233">
        <v>4</v>
      </c>
      <c r="AP117" s="234">
        <f t="shared" si="40"/>
        <v>-12000</v>
      </c>
      <c r="AQ117" s="234">
        <f>(((GrossMargin*(CurrentSales*SalesIncreaseRate)*(1-DeclinePerYear)^(AQ$113-1))))-ProposalInterest</f>
        <v>249057.19499999998</v>
      </c>
      <c r="AR117" s="234">
        <f>(-ProposalCost+((GrossMargin*(CurrentSales*SalesIncreaseRate)*(1-DeclinePerYear)^(AR$113-1))))-ProposalInterest</f>
        <v>229558.47914999997</v>
      </c>
      <c r="AS117" s="234">
        <f>(-ProposalCost+((GrossMargin*(CurrentSales*SalesIncreaseRate)*(1-DeclinePerYear)^(AS$113-1))))-ProposalInterest</f>
        <v>222284.72477549996</v>
      </c>
      <c r="AT117" s="234">
        <f>(-ProposalCost+((GrossMargin*(CurrentSales*SalesIncreaseRate)*(1-DeclinePerYear)^(AT$113-1))))-ProposalInterest</f>
        <v>215229.18303223496</v>
      </c>
      <c r="AU117" s="234">
        <f>(-ProposalCost+((GrossMargin*(CurrentSales*SalesIncreaseRate)*(1-DeclinePerYear)^(AU$113-1))))-ProposalInterest</f>
        <v>208385.30754126792</v>
      </c>
      <c r="AV117" s="234"/>
      <c r="BF117" s="90"/>
      <c r="BG117" s="90"/>
      <c r="BH117" s="90"/>
    </row>
    <row r="118" spans="1:77" s="27" customFormat="1" ht="17">
      <c r="A118" s="24"/>
      <c r="B118" s="31"/>
      <c r="C118" s="31"/>
      <c r="D118" s="31"/>
      <c r="E118" s="23"/>
      <c r="F118" s="24"/>
      <c r="G118" s="31"/>
      <c r="H118" s="24"/>
      <c r="I118" s="31"/>
      <c r="J118" s="31"/>
      <c r="K118" s="31"/>
      <c r="L118" s="23"/>
      <c r="M118" s="24"/>
      <c r="N118" s="31"/>
      <c r="O118" s="31"/>
      <c r="P118" s="31"/>
      <c r="Q118" s="31"/>
      <c r="R118" s="31"/>
      <c r="S118" s="31"/>
      <c r="T118" s="31"/>
      <c r="U118" s="31"/>
      <c r="V118" s="23"/>
      <c r="W118" s="24"/>
      <c r="X118" s="31"/>
      <c r="Y118" s="31"/>
      <c r="Z118" s="31"/>
      <c r="AA118" s="23"/>
      <c r="AB118" s="23"/>
      <c r="AC118" s="23"/>
      <c r="AD118" s="23"/>
      <c r="AE118" s="23"/>
      <c r="AF118" s="23"/>
      <c r="AG118" s="201"/>
      <c r="AH118" s="201"/>
      <c r="AI118" s="201"/>
      <c r="AJ118" s="201"/>
      <c r="AK118" s="201"/>
      <c r="AL118" s="201"/>
      <c r="AM118" s="201"/>
      <c r="AN118" s="212"/>
      <c r="AO118" s="31"/>
      <c r="AP118" s="31"/>
      <c r="AQ118" s="31"/>
      <c r="AR118" s="23"/>
      <c r="AS118" s="24"/>
      <c r="AT118" s="31"/>
      <c r="AU118" s="31"/>
      <c r="AV118" s="31"/>
      <c r="AW118" s="23"/>
      <c r="AX118" s="24"/>
      <c r="AY118" s="90"/>
      <c r="AZ118" s="90"/>
      <c r="BA118" s="90"/>
      <c r="BB118" s="90"/>
      <c r="BC118" s="90"/>
      <c r="BD118" s="90"/>
      <c r="BE118" s="90"/>
      <c r="BF118" s="90"/>
      <c r="BG118" s="90"/>
      <c r="BH118" s="90"/>
      <c r="BI118" s="90"/>
      <c r="BJ118" s="90"/>
      <c r="BK118" s="90"/>
      <c r="BL118" s="90"/>
      <c r="BM118" s="90"/>
      <c r="BN118" s="90"/>
      <c r="BO118" s="90"/>
      <c r="BP118" s="90"/>
      <c r="BQ118" s="90"/>
      <c r="BR118" s="90"/>
      <c r="BS118" s="90"/>
      <c r="BT118" s="90"/>
      <c r="BU118" s="90"/>
      <c r="BV118" s="90"/>
      <c r="BW118" s="90"/>
      <c r="BX118" s="90"/>
      <c r="BY118" s="90"/>
    </row>
    <row r="119" spans="1:77" s="27" customFormat="1" ht="17">
      <c r="A119" s="24"/>
      <c r="B119" s="31"/>
      <c r="C119" s="31"/>
      <c r="D119" s="31"/>
      <c r="E119" s="23"/>
      <c r="F119" s="24"/>
      <c r="G119" s="31"/>
      <c r="H119" s="24"/>
      <c r="I119" s="31"/>
      <c r="J119" s="31"/>
      <c r="K119" s="31"/>
      <c r="L119" s="23"/>
      <c r="M119" s="24"/>
      <c r="N119" s="31"/>
      <c r="O119" s="31"/>
      <c r="P119" s="31"/>
      <c r="Q119" s="31"/>
      <c r="R119" s="31"/>
      <c r="S119" s="31"/>
      <c r="T119" s="31"/>
      <c r="U119" s="31"/>
      <c r="V119" s="23"/>
      <c r="W119" s="24"/>
      <c r="X119" s="31"/>
      <c r="Y119" s="31"/>
      <c r="Z119" s="31"/>
      <c r="AA119" s="23"/>
      <c r="AB119" s="23"/>
      <c r="AC119" s="23"/>
      <c r="AD119" s="23"/>
      <c r="AE119" s="23"/>
      <c r="AF119" s="23"/>
      <c r="AG119" s="201"/>
      <c r="AH119" s="201"/>
      <c r="AI119" s="201"/>
      <c r="AJ119" s="201"/>
      <c r="AK119" s="201"/>
      <c r="AL119" s="201"/>
      <c r="AM119" s="201"/>
      <c r="AN119" s="212"/>
      <c r="AO119" s="31"/>
      <c r="AP119" s="31"/>
      <c r="AQ119" s="31"/>
      <c r="AR119" s="23"/>
      <c r="AS119" s="24"/>
      <c r="AT119" s="31"/>
      <c r="AU119" s="31"/>
      <c r="AV119" s="31"/>
      <c r="AW119" s="23"/>
      <c r="AX119" s="24"/>
      <c r="AY119" s="90"/>
      <c r="AZ119" s="90"/>
      <c r="BA119" s="90"/>
      <c r="BB119" s="90"/>
      <c r="BC119" s="90"/>
      <c r="BD119" s="90"/>
      <c r="BE119" s="90"/>
      <c r="BF119" s="90"/>
      <c r="BG119" s="90"/>
      <c r="BH119" s="90"/>
      <c r="BI119" s="90"/>
      <c r="BJ119" s="90"/>
      <c r="BK119" s="90"/>
      <c r="BL119" s="90"/>
      <c r="BM119" s="90"/>
      <c r="BN119" s="90"/>
      <c r="BO119" s="90"/>
      <c r="BP119" s="90"/>
      <c r="BQ119" s="90"/>
      <c r="BR119" s="90"/>
      <c r="BS119" s="90"/>
      <c r="BT119" s="90"/>
      <c r="BU119" s="90"/>
      <c r="BV119" s="90"/>
      <c r="BW119" s="90"/>
      <c r="BX119" s="90"/>
      <c r="BY119" s="90"/>
    </row>
    <row r="120" spans="1:77" s="27" customFormat="1">
      <c r="A120" s="24"/>
      <c r="B120" s="31"/>
      <c r="C120" s="31"/>
      <c r="D120" s="31"/>
      <c r="E120" s="23"/>
      <c r="F120" s="24"/>
      <c r="G120" s="31"/>
      <c r="H120" s="24"/>
      <c r="I120" s="31"/>
      <c r="J120" s="31"/>
      <c r="K120" s="31"/>
      <c r="L120" s="23"/>
      <c r="M120" s="24"/>
      <c r="N120" s="31"/>
      <c r="O120" s="31"/>
      <c r="P120" s="31"/>
      <c r="Q120" s="31"/>
      <c r="R120" s="31"/>
      <c r="S120" s="31"/>
      <c r="T120" s="31"/>
      <c r="U120" s="31"/>
      <c r="V120" s="23"/>
      <c r="W120" s="24"/>
      <c r="X120" s="31"/>
      <c r="Y120" s="31"/>
      <c r="Z120" s="31"/>
      <c r="AA120" s="23"/>
      <c r="AB120" s="23"/>
      <c r="AC120" s="23"/>
      <c r="AD120" s="23"/>
      <c r="AE120" s="23"/>
      <c r="AF120" s="23"/>
      <c r="AG120" s="201"/>
      <c r="AH120" s="201"/>
      <c r="AI120" s="201"/>
      <c r="AJ120" s="201"/>
      <c r="AK120" s="201"/>
      <c r="AL120" s="201"/>
      <c r="AM120" s="201"/>
      <c r="AN120" s="212"/>
      <c r="AO120" s="31"/>
      <c r="AP120" s="31"/>
      <c r="AQ120" s="31"/>
      <c r="AR120" s="23"/>
      <c r="AS120" s="24"/>
      <c r="AT120" s="31"/>
      <c r="AU120" s="31"/>
      <c r="AV120" s="31"/>
      <c r="AW120" s="23"/>
      <c r="AX120" s="24"/>
      <c r="AY120" s="90"/>
      <c r="AZ120" s="90"/>
      <c r="BA120" s="90"/>
      <c r="BB120" s="90"/>
      <c r="BC120" s="90"/>
      <c r="BD120" s="90"/>
      <c r="BE120" s="90"/>
      <c r="BF120" s="38"/>
      <c r="BG120" s="38"/>
      <c r="BH120" s="38"/>
      <c r="BI120" s="90"/>
      <c r="BJ120" s="90"/>
      <c r="BK120" s="90"/>
      <c r="BL120" s="90"/>
      <c r="BM120" s="90"/>
      <c r="BN120" s="90"/>
      <c r="BO120" s="90"/>
      <c r="BP120" s="90"/>
      <c r="BQ120" s="90"/>
      <c r="BR120" s="90"/>
      <c r="BS120" s="90"/>
      <c r="BT120" s="90"/>
      <c r="BU120" s="90"/>
      <c r="BV120" s="90"/>
      <c r="BW120" s="90"/>
      <c r="BX120" s="90"/>
      <c r="BY120" s="90"/>
    </row>
    <row r="122" spans="1:77">
      <c r="AQ122" s="237"/>
      <c r="AR122" s="239"/>
      <c r="AT122" s="238"/>
      <c r="AU122" s="238"/>
    </row>
    <row r="123" spans="1:77">
      <c r="AQ123" s="238"/>
      <c r="AT123" s="238"/>
      <c r="AU123" s="238"/>
    </row>
    <row r="124" spans="1:77">
      <c r="AQ124" s="238"/>
      <c r="AR124" s="238"/>
      <c r="AS124" s="238"/>
      <c r="AT124" s="238"/>
      <c r="AU124" s="238"/>
    </row>
    <row r="125" spans="1:77">
      <c r="AQ125" s="238"/>
      <c r="AS125" s="238"/>
      <c r="AT125" s="238"/>
    </row>
    <row r="127" spans="1:77">
      <c r="AQ127" s="238"/>
      <c r="AS127" s="238"/>
    </row>
    <row r="128" spans="1:77">
      <c r="AQ128" s="238"/>
    </row>
  </sheetData>
  <mergeCells count="3">
    <mergeCell ref="B8:U21"/>
    <mergeCell ref="B6:G7"/>
    <mergeCell ref="B5:G5"/>
  </mergeCells>
  <conditionalFormatting sqref="AE25:AE54">
    <cfRule type="expression" dxfId="23" priority="34">
      <formula>AE25&gt;AA25</formula>
    </cfRule>
    <cfRule type="expression" dxfId="22" priority="33">
      <formula>AE25&lt;AA25</formula>
    </cfRule>
    <cfRule type="expression" dxfId="21" priority="32">
      <formula>AE25=AA25</formula>
    </cfRule>
  </conditionalFormatting>
  <conditionalFormatting sqref="AE63:AE111">
    <cfRule type="expression" dxfId="20" priority="31">
      <formula>AE63&gt;AA63</formula>
    </cfRule>
    <cfRule type="expression" dxfId="19" priority="30">
      <formula>AE63&lt;AA63</formula>
    </cfRule>
    <cfRule type="expression" dxfId="18" priority="29">
      <formula>"AN63=AA63"</formula>
    </cfRule>
  </conditionalFormatting>
  <conditionalFormatting sqref="AL63:AL111">
    <cfRule type="expression" dxfId="17" priority="1">
      <formula>AL63&lt;AM63</formula>
    </cfRule>
    <cfRule type="expression" dxfId="16" priority="2">
      <formula>AL63&gt;AM63</formula>
    </cfRule>
  </conditionalFormatting>
  <conditionalFormatting sqref="AL25:AN54">
    <cfRule type="expression" dxfId="15" priority="6">
      <formula>AL25&gt;0</formula>
    </cfRule>
    <cfRule type="expression" dxfId="14" priority="5">
      <formula>AL25&lt;0</formula>
    </cfRule>
  </conditionalFormatting>
  <conditionalFormatting sqref="AM63:AM111">
    <cfRule type="expression" dxfId="13" priority="4">
      <formula>AM63&gt;0</formula>
    </cfRule>
    <cfRule type="expression" dxfId="12" priority="3">
      <formula>AM63&lt;0</formula>
    </cfRule>
  </conditionalFormatting>
  <conditionalFormatting sqref="AR24:AR26 AR70:AR71">
    <cfRule type="expression" dxfId="11" priority="26" stopIfTrue="1">
      <formula>AR24&lt;AS24</formula>
    </cfRule>
    <cfRule type="expression" dxfId="10" priority="27" stopIfTrue="1">
      <formula>AR24&gt;AS24</formula>
    </cfRule>
    <cfRule type="expression" dxfId="9" priority="28">
      <formula>"AR23=AS23"</formula>
    </cfRule>
  </conditionalFormatting>
  <conditionalFormatting sqref="AR28:AR36">
    <cfRule type="expression" dxfId="8" priority="20" stopIfTrue="1">
      <formula>AR28&gt;AS28</formula>
    </cfRule>
    <cfRule type="expression" dxfId="7" priority="21">
      <formula>"AR23=AS23"</formula>
    </cfRule>
    <cfRule type="expression" dxfId="6" priority="19" stopIfTrue="1">
      <formula>AR28&lt;AS28</formula>
    </cfRule>
  </conditionalFormatting>
  <conditionalFormatting sqref="AR38:AR47">
    <cfRule type="expression" dxfId="5" priority="16">
      <formula>AR38&lt;AS38</formula>
    </cfRule>
    <cfRule type="expression" dxfId="4" priority="17">
      <formula>AR38&gt;AS38</formula>
    </cfRule>
    <cfRule type="expression" dxfId="3" priority="18">
      <formula>"AR23=AS23"</formula>
    </cfRule>
  </conditionalFormatting>
  <conditionalFormatting sqref="AR49:AR54">
    <cfRule type="expression" dxfId="2" priority="8" stopIfTrue="1">
      <formula>AR49&gt;AS49</formula>
    </cfRule>
    <cfRule type="expression" dxfId="1" priority="9">
      <formula>"AR23=AS23"</formula>
    </cfRule>
    <cfRule type="expression" dxfId="0" priority="7" stopIfTrue="1">
      <formula>AR49&lt;AS49</formula>
    </cfRule>
  </conditionalFormatting>
  <pageMargins left="0.7" right="0.7" top="0.75" bottom="0.75" header="0.3" footer="0.3"/>
  <pageSetup scale="61" orientation="portrait" r:id="rId1"/>
  <ignoredErrors>
    <ignoredError sqref="AE33 AT90" formula="1"/>
  </ignoredError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82D885-E1A2-4EAA-8C9D-7A98E93A62E0}">
  <sheetPr>
    <tabColor rgb="FF002060"/>
  </sheetPr>
  <dimension ref="A1:I1002"/>
  <sheetViews>
    <sheetView workbookViewId="0">
      <selection activeCell="B1" sqref="A1:U21"/>
    </sheetView>
  </sheetViews>
  <sheetFormatPr baseColWidth="10" defaultColWidth="17.1640625" defaultRowHeight="16"/>
  <cols>
    <col min="1" max="2" width="8" customWidth="1"/>
    <col min="3" max="3" width="8.6640625" bestFit="1" customWidth="1"/>
    <col min="4" max="6" width="8" customWidth="1"/>
  </cols>
  <sheetData>
    <row r="1" spans="1:9" ht="14.25" customHeight="1">
      <c r="A1" s="41" t="s">
        <v>80</v>
      </c>
      <c r="B1" s="41" t="str">
        <f>RIGHT(Start!H30,3)</f>
        <v>393</v>
      </c>
      <c r="C1" s="42"/>
      <c r="D1" s="41" t="s">
        <v>81</v>
      </c>
      <c r="E1" s="42">
        <f>SUM(C3:C1002)</f>
        <v>5</v>
      </c>
      <c r="F1" s="42"/>
    </row>
    <row r="2" spans="1:9" ht="14.25" customHeight="1"/>
    <row r="3" spans="1:9" ht="14.25" customHeight="1">
      <c r="A3" s="42">
        <v>0</v>
      </c>
      <c r="B3" s="42">
        <v>1</v>
      </c>
      <c r="C3" s="42">
        <f>IF(VALUE(B$1)=A3,B3, )</f>
        <v>0</v>
      </c>
      <c r="D3" s="42"/>
      <c r="E3" s="42"/>
      <c r="F3" s="42"/>
    </row>
    <row r="4" spans="1:9" ht="14.25" customHeight="1">
      <c r="A4" s="42">
        <v>1</v>
      </c>
      <c r="B4" s="42">
        <v>2</v>
      </c>
      <c r="C4" s="42">
        <v>1</v>
      </c>
      <c r="D4" s="42"/>
      <c r="E4" s="42"/>
      <c r="F4" s="42"/>
    </row>
    <row r="5" spans="1:9" ht="14.25" customHeight="1">
      <c r="A5" s="42">
        <v>2</v>
      </c>
      <c r="B5" s="42">
        <v>3</v>
      </c>
      <c r="C5" s="42" t="str">
        <f t="shared" ref="C5:C67" si="0">IF(VALUE(B$1)=A5,B5,"")</f>
        <v/>
      </c>
      <c r="D5" s="42"/>
      <c r="E5" s="42"/>
      <c r="F5" s="42"/>
      <c r="I5">
        <f>IF(E1="3",'Financial Analysis Template'!#REF!=#REF!, 0)</f>
        <v>0</v>
      </c>
    </row>
    <row r="6" spans="1:9" ht="14.25" customHeight="1">
      <c r="A6" s="42">
        <v>3</v>
      </c>
      <c r="B6" s="42">
        <v>4</v>
      </c>
      <c r="C6" s="42" t="str">
        <f t="shared" si="0"/>
        <v/>
      </c>
      <c r="D6" s="42"/>
      <c r="E6" s="42"/>
      <c r="F6" s="42"/>
    </row>
    <row r="7" spans="1:9" ht="14.25" customHeight="1">
      <c r="A7" s="42">
        <v>4</v>
      </c>
      <c r="B7" s="42">
        <v>5</v>
      </c>
      <c r="C7" s="42" t="str">
        <f t="shared" si="0"/>
        <v/>
      </c>
      <c r="D7" s="42"/>
      <c r="E7" s="42"/>
      <c r="F7" s="42"/>
    </row>
    <row r="8" spans="1:9" ht="14.25" customHeight="1">
      <c r="A8" s="42">
        <v>5</v>
      </c>
      <c r="B8" s="42">
        <v>1</v>
      </c>
      <c r="C8" s="42" t="str">
        <f t="shared" si="0"/>
        <v/>
      </c>
      <c r="D8" s="42"/>
      <c r="E8" s="42"/>
      <c r="F8" s="42"/>
    </row>
    <row r="9" spans="1:9" ht="14.25" customHeight="1">
      <c r="A9" s="42">
        <v>6</v>
      </c>
      <c r="B9" s="42">
        <v>2</v>
      </c>
      <c r="C9" s="42" t="str">
        <f t="shared" si="0"/>
        <v/>
      </c>
      <c r="D9" s="42"/>
      <c r="E9" s="42"/>
      <c r="F9" s="42"/>
    </row>
    <row r="10" spans="1:9" ht="14.25" customHeight="1">
      <c r="A10" s="42">
        <v>7</v>
      </c>
      <c r="B10" s="42">
        <v>3</v>
      </c>
      <c r="C10" s="42" t="str">
        <f t="shared" si="0"/>
        <v/>
      </c>
      <c r="D10" s="42"/>
      <c r="E10" s="42"/>
      <c r="F10" s="42"/>
    </row>
    <row r="11" spans="1:9" ht="14.25" customHeight="1">
      <c r="A11" s="42">
        <v>8</v>
      </c>
      <c r="B11" s="42">
        <v>4</v>
      </c>
      <c r="C11" s="42" t="str">
        <f t="shared" si="0"/>
        <v/>
      </c>
      <c r="D11" s="42"/>
      <c r="E11" s="42"/>
      <c r="F11" s="42"/>
    </row>
    <row r="12" spans="1:9" ht="14.25" customHeight="1">
      <c r="A12" s="42">
        <v>9</v>
      </c>
      <c r="B12" s="42">
        <v>5</v>
      </c>
      <c r="C12" s="42" t="str">
        <f t="shared" si="0"/>
        <v/>
      </c>
      <c r="D12" s="42"/>
      <c r="E12" s="42"/>
      <c r="F12" s="42"/>
    </row>
    <row r="13" spans="1:9" ht="14.25" customHeight="1">
      <c r="A13" s="42">
        <v>10</v>
      </c>
      <c r="B13" s="42">
        <v>1</v>
      </c>
      <c r="C13" s="42" t="str">
        <f t="shared" si="0"/>
        <v/>
      </c>
      <c r="D13" s="42"/>
      <c r="E13" s="42"/>
      <c r="F13" s="42"/>
    </row>
    <row r="14" spans="1:9" ht="14.25" customHeight="1">
      <c r="A14" s="42">
        <v>11</v>
      </c>
      <c r="B14" s="42">
        <v>2</v>
      </c>
      <c r="C14" s="42" t="str">
        <f t="shared" si="0"/>
        <v/>
      </c>
      <c r="D14" s="42"/>
      <c r="E14" s="42"/>
      <c r="F14" s="42"/>
    </row>
    <row r="15" spans="1:9" ht="14.25" customHeight="1">
      <c r="A15" s="42">
        <v>12</v>
      </c>
      <c r="B15" s="42">
        <v>3</v>
      </c>
      <c r="C15" s="42" t="str">
        <f t="shared" si="0"/>
        <v/>
      </c>
      <c r="D15" s="42"/>
      <c r="E15" s="42"/>
      <c r="F15" s="42"/>
    </row>
    <row r="16" spans="1:9" ht="14.25" customHeight="1">
      <c r="A16" s="42">
        <v>13</v>
      </c>
      <c r="B16" s="42">
        <v>4</v>
      </c>
      <c r="C16" s="42" t="str">
        <f t="shared" si="0"/>
        <v/>
      </c>
      <c r="D16" s="42"/>
      <c r="E16" s="42"/>
      <c r="F16" s="42"/>
    </row>
    <row r="17" spans="1:6" ht="14.25" customHeight="1">
      <c r="A17" s="42">
        <v>14</v>
      </c>
      <c r="B17" s="42">
        <v>5</v>
      </c>
      <c r="C17" s="42" t="str">
        <f t="shared" si="0"/>
        <v/>
      </c>
      <c r="D17" s="42"/>
      <c r="E17" s="42"/>
      <c r="F17" s="42"/>
    </row>
    <row r="18" spans="1:6" ht="14.25" customHeight="1">
      <c r="A18" s="42">
        <v>15</v>
      </c>
      <c r="B18" s="42">
        <v>1</v>
      </c>
      <c r="C18" s="42" t="str">
        <f t="shared" si="0"/>
        <v/>
      </c>
      <c r="D18" s="42"/>
      <c r="E18" s="42"/>
      <c r="F18" s="42"/>
    </row>
    <row r="19" spans="1:6" ht="14.25" customHeight="1">
      <c r="A19" s="42">
        <v>16</v>
      </c>
      <c r="B19" s="42">
        <v>2</v>
      </c>
      <c r="C19" s="42" t="str">
        <f t="shared" si="0"/>
        <v/>
      </c>
      <c r="D19" s="42"/>
      <c r="E19" s="42"/>
      <c r="F19" s="42"/>
    </row>
    <row r="20" spans="1:6" ht="14.25" customHeight="1">
      <c r="A20" s="42">
        <v>17</v>
      </c>
      <c r="B20" s="42">
        <v>3</v>
      </c>
      <c r="C20" s="42" t="str">
        <f t="shared" si="0"/>
        <v/>
      </c>
      <c r="D20" s="42"/>
      <c r="E20" s="42"/>
      <c r="F20" s="42"/>
    </row>
    <row r="21" spans="1:6" ht="14.25" customHeight="1">
      <c r="A21" s="42">
        <v>18</v>
      </c>
      <c r="B21" s="42">
        <v>4</v>
      </c>
      <c r="C21" s="42" t="str">
        <f t="shared" si="0"/>
        <v/>
      </c>
      <c r="D21" s="42"/>
      <c r="E21" s="42"/>
      <c r="F21" s="42"/>
    </row>
    <row r="22" spans="1:6" ht="14.25" customHeight="1">
      <c r="A22" s="42">
        <v>19</v>
      </c>
      <c r="B22" s="42">
        <v>5</v>
      </c>
      <c r="C22" s="42" t="str">
        <f t="shared" si="0"/>
        <v/>
      </c>
      <c r="D22" s="42"/>
      <c r="E22" s="42"/>
      <c r="F22" s="42"/>
    </row>
    <row r="23" spans="1:6" ht="14.25" customHeight="1">
      <c r="A23" s="42">
        <v>20</v>
      </c>
      <c r="B23" s="42">
        <v>1</v>
      </c>
      <c r="C23" s="42" t="str">
        <f t="shared" si="0"/>
        <v/>
      </c>
      <c r="D23" s="42"/>
      <c r="E23" s="42"/>
      <c r="F23" s="42"/>
    </row>
    <row r="24" spans="1:6" ht="14.25" customHeight="1">
      <c r="A24" s="42">
        <v>21</v>
      </c>
      <c r="B24" s="42">
        <v>2</v>
      </c>
      <c r="C24" s="42" t="str">
        <f t="shared" si="0"/>
        <v/>
      </c>
      <c r="D24" s="42"/>
      <c r="E24" s="42"/>
      <c r="F24" s="42"/>
    </row>
    <row r="25" spans="1:6" ht="14.25" customHeight="1">
      <c r="A25" s="42">
        <v>22</v>
      </c>
      <c r="B25" s="42">
        <v>3</v>
      </c>
      <c r="C25" s="42" t="str">
        <f t="shared" si="0"/>
        <v/>
      </c>
      <c r="D25" s="42"/>
      <c r="E25" s="42"/>
      <c r="F25" s="42"/>
    </row>
    <row r="26" spans="1:6" ht="14.25" customHeight="1">
      <c r="A26" s="42">
        <v>23</v>
      </c>
      <c r="B26" s="42">
        <v>4</v>
      </c>
      <c r="C26" s="42" t="str">
        <f t="shared" si="0"/>
        <v/>
      </c>
      <c r="D26" s="42"/>
      <c r="E26" s="42"/>
      <c r="F26" s="42"/>
    </row>
    <row r="27" spans="1:6" ht="14.25" customHeight="1">
      <c r="A27" s="42">
        <v>24</v>
      </c>
      <c r="B27" s="42">
        <v>5</v>
      </c>
      <c r="C27" s="42" t="str">
        <f t="shared" si="0"/>
        <v/>
      </c>
      <c r="D27" s="42"/>
      <c r="E27" s="42"/>
      <c r="F27" s="42"/>
    </row>
    <row r="28" spans="1:6" ht="14.25" customHeight="1">
      <c r="A28" s="42">
        <v>25</v>
      </c>
      <c r="B28" s="42">
        <v>1</v>
      </c>
      <c r="C28" s="42" t="str">
        <f t="shared" si="0"/>
        <v/>
      </c>
      <c r="D28" s="42"/>
      <c r="E28" s="42"/>
      <c r="F28" s="42"/>
    </row>
    <row r="29" spans="1:6" ht="14.25" customHeight="1">
      <c r="A29" s="42">
        <v>26</v>
      </c>
      <c r="B29" s="42">
        <v>2</v>
      </c>
      <c r="C29" s="42" t="str">
        <f t="shared" si="0"/>
        <v/>
      </c>
      <c r="D29" s="42"/>
      <c r="E29" s="42"/>
      <c r="F29" s="42"/>
    </row>
    <row r="30" spans="1:6" ht="14.25" customHeight="1">
      <c r="A30" s="42">
        <v>27</v>
      </c>
      <c r="B30" s="42">
        <v>3</v>
      </c>
      <c r="C30" s="42" t="str">
        <f t="shared" si="0"/>
        <v/>
      </c>
      <c r="D30" s="42"/>
      <c r="E30" s="42"/>
      <c r="F30" s="42"/>
    </row>
    <row r="31" spans="1:6" ht="14.25" customHeight="1">
      <c r="A31" s="42">
        <v>28</v>
      </c>
      <c r="B31" s="42">
        <v>4</v>
      </c>
      <c r="C31" s="42" t="str">
        <f t="shared" si="0"/>
        <v/>
      </c>
      <c r="D31" s="42"/>
      <c r="E31" s="42"/>
      <c r="F31" s="42"/>
    </row>
    <row r="32" spans="1:6" ht="14.25" customHeight="1">
      <c r="A32" s="42">
        <v>29</v>
      </c>
      <c r="B32" s="42">
        <v>5</v>
      </c>
      <c r="C32" s="42" t="str">
        <f t="shared" si="0"/>
        <v/>
      </c>
      <c r="D32" s="42"/>
      <c r="E32" s="42"/>
      <c r="F32" s="42"/>
    </row>
    <row r="33" spans="1:6" ht="14.25" customHeight="1">
      <c r="A33" s="42">
        <v>30</v>
      </c>
      <c r="B33" s="42">
        <v>1</v>
      </c>
      <c r="C33" s="42" t="str">
        <f t="shared" si="0"/>
        <v/>
      </c>
      <c r="D33" s="42"/>
      <c r="E33" s="42"/>
      <c r="F33" s="42"/>
    </row>
    <row r="34" spans="1:6" ht="14.25" customHeight="1">
      <c r="A34" s="42">
        <v>31</v>
      </c>
      <c r="B34" s="42">
        <v>2</v>
      </c>
      <c r="C34" s="42" t="str">
        <f t="shared" si="0"/>
        <v/>
      </c>
      <c r="D34" s="42"/>
      <c r="E34" s="42"/>
      <c r="F34" s="42"/>
    </row>
    <row r="35" spans="1:6" ht="14.25" customHeight="1">
      <c r="A35" s="42">
        <v>32</v>
      </c>
      <c r="B35" s="42">
        <v>3</v>
      </c>
      <c r="C35" s="42" t="str">
        <f t="shared" si="0"/>
        <v/>
      </c>
      <c r="D35" s="42"/>
      <c r="E35" s="42"/>
      <c r="F35" s="42"/>
    </row>
    <row r="36" spans="1:6" ht="14.25" customHeight="1">
      <c r="A36" s="42">
        <v>33</v>
      </c>
      <c r="B36" s="42">
        <v>4</v>
      </c>
      <c r="C36" s="42" t="str">
        <f t="shared" si="0"/>
        <v/>
      </c>
      <c r="D36" s="42"/>
      <c r="E36" s="42"/>
      <c r="F36" s="42"/>
    </row>
    <row r="37" spans="1:6" ht="14.25" customHeight="1">
      <c r="A37" s="42">
        <v>34</v>
      </c>
      <c r="B37" s="42">
        <v>5</v>
      </c>
      <c r="C37" s="42" t="str">
        <f t="shared" si="0"/>
        <v/>
      </c>
      <c r="D37" s="42"/>
      <c r="E37" s="42"/>
      <c r="F37" s="42"/>
    </row>
    <row r="38" spans="1:6" ht="14.25" customHeight="1">
      <c r="A38" s="42">
        <v>35</v>
      </c>
      <c r="B38" s="42">
        <v>1</v>
      </c>
      <c r="C38" s="42" t="str">
        <f t="shared" si="0"/>
        <v/>
      </c>
      <c r="D38" s="42"/>
      <c r="E38" s="42"/>
      <c r="F38" s="42"/>
    </row>
    <row r="39" spans="1:6" ht="14.25" customHeight="1">
      <c r="A39" s="42">
        <v>36</v>
      </c>
      <c r="B39" s="42">
        <v>2</v>
      </c>
      <c r="C39" s="42" t="str">
        <f t="shared" si="0"/>
        <v/>
      </c>
      <c r="D39" s="42"/>
      <c r="E39" s="42"/>
      <c r="F39" s="42"/>
    </row>
    <row r="40" spans="1:6" ht="14.25" customHeight="1">
      <c r="A40" s="42">
        <v>37</v>
      </c>
      <c r="B40" s="42">
        <v>3</v>
      </c>
      <c r="C40" s="42" t="str">
        <f t="shared" si="0"/>
        <v/>
      </c>
      <c r="D40" s="42"/>
      <c r="E40" s="42"/>
      <c r="F40" s="42"/>
    </row>
    <row r="41" spans="1:6" ht="14.25" customHeight="1">
      <c r="A41" s="42">
        <v>38</v>
      </c>
      <c r="B41" s="42">
        <v>4</v>
      </c>
      <c r="C41" s="42" t="str">
        <f t="shared" si="0"/>
        <v/>
      </c>
      <c r="D41" s="42"/>
      <c r="E41" s="42"/>
      <c r="F41" s="42"/>
    </row>
    <row r="42" spans="1:6" ht="14.25" customHeight="1">
      <c r="A42" s="42">
        <v>39</v>
      </c>
      <c r="B42" s="42">
        <v>5</v>
      </c>
      <c r="C42" s="42" t="str">
        <f t="shared" si="0"/>
        <v/>
      </c>
      <c r="D42" s="42"/>
      <c r="E42" s="42"/>
      <c r="F42" s="42"/>
    </row>
    <row r="43" spans="1:6" ht="14.25" customHeight="1">
      <c r="A43" s="42">
        <v>40</v>
      </c>
      <c r="B43" s="42">
        <v>1</v>
      </c>
      <c r="C43" s="42" t="str">
        <f t="shared" si="0"/>
        <v/>
      </c>
      <c r="D43" s="42"/>
      <c r="E43" s="42"/>
      <c r="F43" s="42"/>
    </row>
    <row r="44" spans="1:6" ht="14.25" customHeight="1">
      <c r="A44" s="42">
        <v>41</v>
      </c>
      <c r="B44" s="42">
        <v>2</v>
      </c>
      <c r="C44" s="42" t="str">
        <f t="shared" si="0"/>
        <v/>
      </c>
      <c r="D44" s="42"/>
      <c r="E44" s="42"/>
      <c r="F44" s="42"/>
    </row>
    <row r="45" spans="1:6" ht="14.25" customHeight="1">
      <c r="A45" s="42">
        <v>42</v>
      </c>
      <c r="B45" s="42">
        <v>3</v>
      </c>
      <c r="C45" s="42" t="str">
        <f t="shared" si="0"/>
        <v/>
      </c>
      <c r="D45" s="42"/>
      <c r="E45" s="42"/>
      <c r="F45" s="42"/>
    </row>
    <row r="46" spans="1:6" ht="14.25" customHeight="1">
      <c r="A46" s="42">
        <v>43</v>
      </c>
      <c r="B46" s="42">
        <v>4</v>
      </c>
      <c r="C46" s="42" t="str">
        <f t="shared" si="0"/>
        <v/>
      </c>
      <c r="D46" s="42"/>
      <c r="E46" s="42"/>
      <c r="F46" s="42"/>
    </row>
    <row r="47" spans="1:6" ht="14.25" customHeight="1">
      <c r="A47" s="42">
        <v>44</v>
      </c>
      <c r="B47" s="42">
        <v>5</v>
      </c>
      <c r="C47" s="42" t="str">
        <f t="shared" si="0"/>
        <v/>
      </c>
      <c r="D47" s="42"/>
      <c r="E47" s="42"/>
      <c r="F47" s="42"/>
    </row>
    <row r="48" spans="1:6" ht="14.25" customHeight="1">
      <c r="A48" s="42">
        <v>45</v>
      </c>
      <c r="B48" s="42">
        <v>1</v>
      </c>
      <c r="C48" s="42" t="str">
        <f t="shared" si="0"/>
        <v/>
      </c>
      <c r="D48" s="42"/>
      <c r="E48" s="42"/>
      <c r="F48" s="42"/>
    </row>
    <row r="49" spans="1:6" ht="14.25" customHeight="1">
      <c r="A49" s="42">
        <v>46</v>
      </c>
      <c r="B49" s="42">
        <v>2</v>
      </c>
      <c r="C49" s="42" t="str">
        <f t="shared" si="0"/>
        <v/>
      </c>
      <c r="D49" s="42"/>
      <c r="E49" s="42"/>
      <c r="F49" s="42"/>
    </row>
    <row r="50" spans="1:6" ht="14.25" customHeight="1">
      <c r="A50" s="42">
        <v>47</v>
      </c>
      <c r="B50" s="42">
        <v>3</v>
      </c>
      <c r="C50" s="42" t="str">
        <f t="shared" si="0"/>
        <v/>
      </c>
      <c r="D50" s="42"/>
      <c r="E50" s="42"/>
      <c r="F50" s="42"/>
    </row>
    <row r="51" spans="1:6" ht="14.25" customHeight="1">
      <c r="A51" s="42">
        <v>48</v>
      </c>
      <c r="B51" s="42">
        <v>4</v>
      </c>
      <c r="C51" s="42" t="str">
        <f t="shared" si="0"/>
        <v/>
      </c>
      <c r="D51" s="42"/>
      <c r="E51" s="42"/>
      <c r="F51" s="42"/>
    </row>
    <row r="52" spans="1:6" ht="14.25" customHeight="1">
      <c r="A52" s="42">
        <v>49</v>
      </c>
      <c r="B52" s="42">
        <v>5</v>
      </c>
      <c r="C52" s="42" t="str">
        <f t="shared" si="0"/>
        <v/>
      </c>
      <c r="D52" s="42"/>
      <c r="E52" s="42"/>
      <c r="F52" s="42"/>
    </row>
    <row r="53" spans="1:6" ht="14.25" customHeight="1">
      <c r="A53" s="42">
        <v>50</v>
      </c>
      <c r="B53" s="42">
        <v>1</v>
      </c>
      <c r="C53" s="42" t="str">
        <f t="shared" si="0"/>
        <v/>
      </c>
      <c r="D53" s="42"/>
      <c r="E53" s="42"/>
      <c r="F53" s="42"/>
    </row>
    <row r="54" spans="1:6" ht="14.25" customHeight="1">
      <c r="A54" s="42">
        <v>51</v>
      </c>
      <c r="B54" s="42">
        <v>2</v>
      </c>
      <c r="C54" s="42" t="str">
        <f t="shared" si="0"/>
        <v/>
      </c>
      <c r="D54" s="42"/>
      <c r="E54" s="42"/>
      <c r="F54" s="42"/>
    </row>
    <row r="55" spans="1:6" ht="14.25" customHeight="1">
      <c r="A55" s="42">
        <v>52</v>
      </c>
      <c r="B55" s="42">
        <v>3</v>
      </c>
      <c r="C55" s="42" t="str">
        <f t="shared" si="0"/>
        <v/>
      </c>
      <c r="D55" s="42"/>
      <c r="E55" s="42"/>
      <c r="F55" s="42"/>
    </row>
    <row r="56" spans="1:6" ht="14.25" customHeight="1">
      <c r="A56" s="42">
        <v>53</v>
      </c>
      <c r="B56" s="42">
        <v>4</v>
      </c>
      <c r="C56" s="42" t="str">
        <f t="shared" si="0"/>
        <v/>
      </c>
      <c r="D56" s="42"/>
      <c r="E56" s="42"/>
      <c r="F56" s="42"/>
    </row>
    <row r="57" spans="1:6" ht="14.25" customHeight="1">
      <c r="A57" s="42">
        <v>54</v>
      </c>
      <c r="B57" s="42">
        <v>5</v>
      </c>
      <c r="C57" s="42" t="str">
        <f t="shared" si="0"/>
        <v/>
      </c>
      <c r="D57" s="42"/>
      <c r="E57" s="42"/>
      <c r="F57" s="42"/>
    </row>
    <row r="58" spans="1:6" ht="14.25" customHeight="1">
      <c r="A58" s="42">
        <v>55</v>
      </c>
      <c r="B58" s="42">
        <v>1</v>
      </c>
      <c r="C58" s="42" t="str">
        <f t="shared" si="0"/>
        <v/>
      </c>
      <c r="D58" s="42"/>
      <c r="E58" s="42"/>
      <c r="F58" s="42"/>
    </row>
    <row r="59" spans="1:6" ht="14.25" customHeight="1">
      <c r="A59" s="42">
        <v>56</v>
      </c>
      <c r="B59" s="42">
        <v>2</v>
      </c>
      <c r="C59" s="42" t="str">
        <f t="shared" si="0"/>
        <v/>
      </c>
      <c r="D59" s="42"/>
      <c r="E59" s="42"/>
      <c r="F59" s="42"/>
    </row>
    <row r="60" spans="1:6" ht="14.25" customHeight="1">
      <c r="A60" s="42">
        <v>57</v>
      </c>
      <c r="B60" s="42">
        <v>3</v>
      </c>
      <c r="C60" s="42" t="str">
        <f t="shared" si="0"/>
        <v/>
      </c>
      <c r="D60" s="42"/>
      <c r="E60" s="42"/>
      <c r="F60" s="42"/>
    </row>
    <row r="61" spans="1:6" ht="14.25" customHeight="1">
      <c r="A61" s="42">
        <v>58</v>
      </c>
      <c r="B61" s="42">
        <v>4</v>
      </c>
      <c r="C61" s="42" t="str">
        <f t="shared" si="0"/>
        <v/>
      </c>
      <c r="D61" s="42"/>
      <c r="E61" s="42"/>
      <c r="F61" s="42"/>
    </row>
    <row r="62" spans="1:6" ht="14.25" customHeight="1">
      <c r="A62" s="42">
        <v>59</v>
      </c>
      <c r="B62" s="42">
        <v>5</v>
      </c>
      <c r="C62" s="42" t="str">
        <f t="shared" si="0"/>
        <v/>
      </c>
      <c r="D62" s="42"/>
      <c r="E62" s="42"/>
      <c r="F62" s="42"/>
    </row>
    <row r="63" spans="1:6" ht="14.25" customHeight="1">
      <c r="A63" s="42">
        <v>60</v>
      </c>
      <c r="B63" s="42">
        <v>1</v>
      </c>
      <c r="C63" s="42" t="str">
        <f t="shared" si="0"/>
        <v/>
      </c>
      <c r="D63" s="42"/>
      <c r="E63" s="42"/>
      <c r="F63" s="42"/>
    </row>
    <row r="64" spans="1:6" ht="14.25" customHeight="1">
      <c r="A64" s="42">
        <v>61</v>
      </c>
      <c r="B64" s="42">
        <v>2</v>
      </c>
      <c r="C64" s="42" t="str">
        <f t="shared" si="0"/>
        <v/>
      </c>
      <c r="D64" s="42"/>
      <c r="E64" s="42"/>
      <c r="F64" s="42"/>
    </row>
    <row r="65" spans="1:6" ht="14.25" customHeight="1">
      <c r="A65" s="42">
        <v>62</v>
      </c>
      <c r="B65" s="42">
        <v>3</v>
      </c>
      <c r="C65" s="42" t="str">
        <f t="shared" si="0"/>
        <v/>
      </c>
      <c r="D65" s="42"/>
      <c r="E65" s="42"/>
      <c r="F65" s="42"/>
    </row>
    <row r="66" spans="1:6" ht="14.25" customHeight="1">
      <c r="A66" s="42">
        <v>63</v>
      </c>
      <c r="B66" s="42">
        <v>4</v>
      </c>
      <c r="C66" s="42" t="str">
        <f t="shared" si="0"/>
        <v/>
      </c>
      <c r="D66" s="42"/>
      <c r="E66" s="42"/>
      <c r="F66" s="42"/>
    </row>
    <row r="67" spans="1:6" ht="14.25" customHeight="1">
      <c r="A67" s="42">
        <v>64</v>
      </c>
      <c r="B67" s="42">
        <v>5</v>
      </c>
      <c r="C67" s="42" t="str">
        <f t="shared" si="0"/>
        <v/>
      </c>
      <c r="D67" s="42"/>
      <c r="E67" s="42"/>
      <c r="F67" s="42"/>
    </row>
    <row r="68" spans="1:6" ht="14.25" customHeight="1">
      <c r="A68" s="42">
        <v>65</v>
      </c>
      <c r="B68" s="42">
        <v>1</v>
      </c>
      <c r="C68" s="42" t="str">
        <f t="shared" ref="C68:C131" si="1">IF(VALUE(B$1)=A68,B68,"")</f>
        <v/>
      </c>
      <c r="D68" s="42"/>
      <c r="E68" s="42"/>
      <c r="F68" s="42"/>
    </row>
    <row r="69" spans="1:6" ht="14.25" customHeight="1">
      <c r="A69" s="42">
        <v>66</v>
      </c>
      <c r="B69" s="42">
        <v>2</v>
      </c>
      <c r="C69" s="42" t="str">
        <f t="shared" si="1"/>
        <v/>
      </c>
      <c r="D69" s="42"/>
      <c r="E69" s="42"/>
      <c r="F69" s="42"/>
    </row>
    <row r="70" spans="1:6" ht="14.25" customHeight="1">
      <c r="A70" s="42">
        <v>67</v>
      </c>
      <c r="B70" s="42">
        <v>3</v>
      </c>
      <c r="C70" s="42" t="str">
        <f t="shared" si="1"/>
        <v/>
      </c>
      <c r="D70" s="42"/>
      <c r="E70" s="42"/>
      <c r="F70" s="42"/>
    </row>
    <row r="71" spans="1:6" ht="14.25" customHeight="1">
      <c r="A71" s="42">
        <v>68</v>
      </c>
      <c r="B71" s="42">
        <v>4</v>
      </c>
      <c r="C71" s="42" t="str">
        <f t="shared" si="1"/>
        <v/>
      </c>
      <c r="D71" s="42"/>
      <c r="E71" s="42"/>
      <c r="F71" s="42"/>
    </row>
    <row r="72" spans="1:6" ht="14.25" customHeight="1">
      <c r="A72" s="42">
        <v>69</v>
      </c>
      <c r="B72" s="42">
        <v>5</v>
      </c>
      <c r="C72" s="42" t="str">
        <f t="shared" si="1"/>
        <v/>
      </c>
      <c r="D72" s="42"/>
      <c r="E72" s="42"/>
      <c r="F72" s="42"/>
    </row>
    <row r="73" spans="1:6" ht="14.25" customHeight="1">
      <c r="A73" s="42">
        <v>70</v>
      </c>
      <c r="B73" s="42">
        <v>1</v>
      </c>
      <c r="C73" s="42" t="str">
        <f t="shared" si="1"/>
        <v/>
      </c>
      <c r="D73" s="42"/>
      <c r="E73" s="42"/>
      <c r="F73" s="42"/>
    </row>
    <row r="74" spans="1:6" ht="14.25" customHeight="1">
      <c r="A74" s="42">
        <v>71</v>
      </c>
      <c r="B74" s="42">
        <v>2</v>
      </c>
      <c r="C74" s="42" t="str">
        <f t="shared" si="1"/>
        <v/>
      </c>
      <c r="D74" s="42"/>
      <c r="E74" s="42"/>
      <c r="F74" s="42"/>
    </row>
    <row r="75" spans="1:6" ht="14.25" customHeight="1">
      <c r="A75" s="42">
        <v>72</v>
      </c>
      <c r="B75" s="42">
        <v>3</v>
      </c>
      <c r="C75" s="42" t="str">
        <f t="shared" si="1"/>
        <v/>
      </c>
      <c r="D75" s="42"/>
      <c r="E75" s="42"/>
      <c r="F75" s="42"/>
    </row>
    <row r="76" spans="1:6" ht="14.25" customHeight="1">
      <c r="A76" s="42">
        <v>73</v>
      </c>
      <c r="B76" s="42">
        <v>4</v>
      </c>
      <c r="C76" s="42" t="str">
        <f t="shared" si="1"/>
        <v/>
      </c>
      <c r="D76" s="42"/>
      <c r="E76" s="42"/>
      <c r="F76" s="42"/>
    </row>
    <row r="77" spans="1:6" ht="14.25" customHeight="1">
      <c r="A77" s="42">
        <v>74</v>
      </c>
      <c r="B77" s="42">
        <v>5</v>
      </c>
      <c r="C77" s="42" t="str">
        <f t="shared" si="1"/>
        <v/>
      </c>
      <c r="D77" s="42"/>
      <c r="E77" s="42"/>
      <c r="F77" s="42"/>
    </row>
    <row r="78" spans="1:6" ht="14.25" customHeight="1">
      <c r="A78" s="42">
        <v>75</v>
      </c>
      <c r="B78" s="42">
        <v>1</v>
      </c>
      <c r="C78" s="42" t="str">
        <f t="shared" si="1"/>
        <v/>
      </c>
      <c r="D78" s="42"/>
      <c r="E78" s="42"/>
      <c r="F78" s="42"/>
    </row>
    <row r="79" spans="1:6" ht="14.25" customHeight="1">
      <c r="A79" s="42">
        <v>76</v>
      </c>
      <c r="B79" s="42">
        <v>2</v>
      </c>
      <c r="C79" s="42" t="str">
        <f t="shared" si="1"/>
        <v/>
      </c>
      <c r="D79" s="42"/>
      <c r="E79" s="42"/>
      <c r="F79" s="42"/>
    </row>
    <row r="80" spans="1:6" ht="14.25" customHeight="1">
      <c r="A80" s="42">
        <v>77</v>
      </c>
      <c r="B80" s="42">
        <v>3</v>
      </c>
      <c r="C80" s="42" t="str">
        <f t="shared" si="1"/>
        <v/>
      </c>
      <c r="D80" s="42"/>
      <c r="E80" s="42"/>
      <c r="F80" s="42"/>
    </row>
    <row r="81" spans="1:6" ht="14.25" customHeight="1">
      <c r="A81" s="42">
        <v>78</v>
      </c>
      <c r="B81" s="42">
        <v>4</v>
      </c>
      <c r="C81" s="42" t="str">
        <f t="shared" si="1"/>
        <v/>
      </c>
      <c r="D81" s="42"/>
      <c r="E81" s="42"/>
      <c r="F81" s="42"/>
    </row>
    <row r="82" spans="1:6" ht="14.25" customHeight="1">
      <c r="A82" s="42">
        <v>79</v>
      </c>
      <c r="B82" s="42">
        <v>5</v>
      </c>
      <c r="C82" s="42" t="str">
        <f t="shared" si="1"/>
        <v/>
      </c>
      <c r="D82" s="42"/>
      <c r="E82" s="42"/>
      <c r="F82" s="42"/>
    </row>
    <row r="83" spans="1:6" ht="14.25" customHeight="1">
      <c r="A83" s="42">
        <v>80</v>
      </c>
      <c r="B83" s="42">
        <v>1</v>
      </c>
      <c r="C83" s="42" t="str">
        <f t="shared" si="1"/>
        <v/>
      </c>
      <c r="D83" s="42"/>
      <c r="E83" s="42"/>
      <c r="F83" s="42"/>
    </row>
    <row r="84" spans="1:6" ht="14.25" customHeight="1">
      <c r="A84" s="42">
        <v>81</v>
      </c>
      <c r="B84" s="42">
        <v>2</v>
      </c>
      <c r="C84" s="42" t="str">
        <f t="shared" si="1"/>
        <v/>
      </c>
      <c r="D84" s="42"/>
      <c r="E84" s="42"/>
      <c r="F84" s="42"/>
    </row>
    <row r="85" spans="1:6" ht="14.25" customHeight="1">
      <c r="A85" s="42">
        <v>82</v>
      </c>
      <c r="B85" s="42">
        <v>3</v>
      </c>
      <c r="C85" s="42" t="str">
        <f t="shared" si="1"/>
        <v/>
      </c>
      <c r="D85" s="42"/>
      <c r="E85" s="42"/>
      <c r="F85" s="42"/>
    </row>
    <row r="86" spans="1:6" ht="14.25" customHeight="1">
      <c r="A86" s="42">
        <v>83</v>
      </c>
      <c r="B86" s="42">
        <v>4</v>
      </c>
      <c r="C86" s="42" t="str">
        <f t="shared" si="1"/>
        <v/>
      </c>
      <c r="D86" s="42"/>
      <c r="E86" s="42"/>
      <c r="F86" s="42"/>
    </row>
    <row r="87" spans="1:6" ht="14.25" customHeight="1">
      <c r="A87" s="42">
        <v>84</v>
      </c>
      <c r="B87" s="42">
        <v>5</v>
      </c>
      <c r="C87" s="42" t="str">
        <f t="shared" si="1"/>
        <v/>
      </c>
      <c r="D87" s="42"/>
      <c r="E87" s="42"/>
      <c r="F87" s="42"/>
    </row>
    <row r="88" spans="1:6" ht="14.25" customHeight="1">
      <c r="A88" s="42">
        <v>85</v>
      </c>
      <c r="B88" s="42">
        <v>1</v>
      </c>
      <c r="C88" s="42" t="str">
        <f t="shared" si="1"/>
        <v/>
      </c>
      <c r="D88" s="42"/>
      <c r="E88" s="42"/>
      <c r="F88" s="42"/>
    </row>
    <row r="89" spans="1:6" ht="14.25" customHeight="1">
      <c r="A89" s="42">
        <v>86</v>
      </c>
      <c r="B89" s="42">
        <v>2</v>
      </c>
      <c r="C89" s="42" t="str">
        <f t="shared" si="1"/>
        <v/>
      </c>
      <c r="D89" s="42"/>
      <c r="E89" s="42"/>
      <c r="F89" s="42"/>
    </row>
    <row r="90" spans="1:6" ht="14.25" customHeight="1">
      <c r="A90" s="42">
        <v>87</v>
      </c>
      <c r="B90" s="42">
        <v>3</v>
      </c>
      <c r="C90" s="42" t="str">
        <f t="shared" si="1"/>
        <v/>
      </c>
      <c r="D90" s="42"/>
      <c r="E90" s="42"/>
      <c r="F90" s="42"/>
    </row>
    <row r="91" spans="1:6" ht="14.25" customHeight="1">
      <c r="A91" s="42">
        <v>88</v>
      </c>
      <c r="B91" s="42">
        <v>4</v>
      </c>
      <c r="C91" s="42" t="str">
        <f t="shared" si="1"/>
        <v/>
      </c>
      <c r="D91" s="42"/>
      <c r="E91" s="42"/>
      <c r="F91" s="42"/>
    </row>
    <row r="92" spans="1:6" ht="14.25" customHeight="1">
      <c r="A92" s="42">
        <v>89</v>
      </c>
      <c r="B92" s="42">
        <v>5</v>
      </c>
      <c r="C92" s="42" t="str">
        <f t="shared" si="1"/>
        <v/>
      </c>
      <c r="D92" s="42"/>
      <c r="E92" s="42"/>
      <c r="F92" s="42"/>
    </row>
    <row r="93" spans="1:6" ht="14.25" customHeight="1">
      <c r="A93" s="42">
        <v>90</v>
      </c>
      <c r="B93" s="42">
        <v>1</v>
      </c>
      <c r="C93" s="42" t="str">
        <f t="shared" si="1"/>
        <v/>
      </c>
      <c r="D93" s="42"/>
      <c r="E93" s="42"/>
      <c r="F93" s="42"/>
    </row>
    <row r="94" spans="1:6" ht="14.25" customHeight="1">
      <c r="A94" s="42">
        <v>91</v>
      </c>
      <c r="B94" s="42">
        <v>2</v>
      </c>
      <c r="C94" s="42" t="str">
        <f t="shared" si="1"/>
        <v/>
      </c>
      <c r="D94" s="42"/>
      <c r="E94" s="42"/>
      <c r="F94" s="42"/>
    </row>
    <row r="95" spans="1:6" ht="14.25" customHeight="1">
      <c r="A95" s="42">
        <v>92</v>
      </c>
      <c r="B95" s="42">
        <v>3</v>
      </c>
      <c r="C95" s="42" t="str">
        <f t="shared" si="1"/>
        <v/>
      </c>
      <c r="D95" s="42"/>
      <c r="E95" s="42"/>
      <c r="F95" s="42"/>
    </row>
    <row r="96" spans="1:6" ht="14.25" customHeight="1">
      <c r="A96" s="42">
        <v>93</v>
      </c>
      <c r="B96" s="42">
        <v>4</v>
      </c>
      <c r="C96" s="42" t="str">
        <f t="shared" si="1"/>
        <v/>
      </c>
      <c r="D96" s="42"/>
      <c r="E96" s="42"/>
      <c r="F96" s="42"/>
    </row>
    <row r="97" spans="1:6" ht="14.25" customHeight="1">
      <c r="A97" s="42">
        <v>94</v>
      </c>
      <c r="B97" s="42">
        <v>5</v>
      </c>
      <c r="C97" s="42" t="str">
        <f t="shared" si="1"/>
        <v/>
      </c>
      <c r="D97" s="42"/>
      <c r="E97" s="42"/>
      <c r="F97" s="42"/>
    </row>
    <row r="98" spans="1:6" ht="14.25" customHeight="1">
      <c r="A98" s="42">
        <v>95</v>
      </c>
      <c r="B98" s="42">
        <v>1</v>
      </c>
      <c r="C98" s="42" t="str">
        <f t="shared" si="1"/>
        <v/>
      </c>
      <c r="D98" s="42"/>
      <c r="E98" s="42"/>
      <c r="F98" s="42"/>
    </row>
    <row r="99" spans="1:6" ht="14.25" customHeight="1">
      <c r="A99" s="42">
        <v>96</v>
      </c>
      <c r="B99" s="42">
        <v>2</v>
      </c>
      <c r="C99" s="42" t="str">
        <f t="shared" si="1"/>
        <v/>
      </c>
      <c r="D99" s="42"/>
      <c r="E99" s="42"/>
      <c r="F99" s="42"/>
    </row>
    <row r="100" spans="1:6" ht="14.25" customHeight="1">
      <c r="A100" s="42">
        <v>97</v>
      </c>
      <c r="B100" s="42">
        <v>3</v>
      </c>
      <c r="C100" s="42" t="str">
        <f t="shared" si="1"/>
        <v/>
      </c>
      <c r="D100" s="42"/>
      <c r="E100" s="42"/>
      <c r="F100" s="42"/>
    </row>
    <row r="101" spans="1:6" ht="14.25" customHeight="1">
      <c r="A101" s="42">
        <v>98</v>
      </c>
      <c r="B101" s="42">
        <v>4</v>
      </c>
      <c r="C101" s="42" t="str">
        <f t="shared" si="1"/>
        <v/>
      </c>
      <c r="D101" s="42"/>
      <c r="E101" s="42"/>
      <c r="F101" s="42"/>
    </row>
    <row r="102" spans="1:6" ht="14.25" customHeight="1">
      <c r="A102" s="42">
        <v>99</v>
      </c>
      <c r="B102" s="42">
        <v>5</v>
      </c>
      <c r="C102" s="42" t="str">
        <f t="shared" si="1"/>
        <v/>
      </c>
      <c r="D102" s="42"/>
      <c r="E102" s="42"/>
      <c r="F102" s="42"/>
    </row>
    <row r="103" spans="1:6" ht="14.25" customHeight="1">
      <c r="A103" s="42">
        <v>100</v>
      </c>
      <c r="B103" s="42">
        <v>1</v>
      </c>
      <c r="C103" s="42" t="str">
        <f t="shared" si="1"/>
        <v/>
      </c>
      <c r="D103" s="42"/>
      <c r="E103" s="42"/>
      <c r="F103" s="42"/>
    </row>
    <row r="104" spans="1:6" ht="14.25" customHeight="1">
      <c r="A104" s="42">
        <v>101</v>
      </c>
      <c r="B104" s="42">
        <v>2</v>
      </c>
      <c r="C104" s="42" t="str">
        <f t="shared" si="1"/>
        <v/>
      </c>
      <c r="D104" s="42"/>
      <c r="E104" s="42"/>
      <c r="F104" s="42"/>
    </row>
    <row r="105" spans="1:6" ht="14.25" customHeight="1">
      <c r="A105" s="42">
        <v>102</v>
      </c>
      <c r="B105" s="42">
        <v>3</v>
      </c>
      <c r="C105" s="42" t="str">
        <f t="shared" si="1"/>
        <v/>
      </c>
      <c r="D105" s="42"/>
      <c r="E105" s="42"/>
      <c r="F105" s="42"/>
    </row>
    <row r="106" spans="1:6" ht="14.25" customHeight="1">
      <c r="A106" s="42">
        <v>103</v>
      </c>
      <c r="B106" s="42">
        <v>4</v>
      </c>
      <c r="C106" s="42" t="str">
        <f t="shared" si="1"/>
        <v/>
      </c>
      <c r="D106" s="42"/>
      <c r="E106" s="42"/>
      <c r="F106" s="42"/>
    </row>
    <row r="107" spans="1:6" ht="14.25" customHeight="1">
      <c r="A107" s="42">
        <v>104</v>
      </c>
      <c r="B107" s="42">
        <v>5</v>
      </c>
      <c r="C107" s="42" t="str">
        <f t="shared" si="1"/>
        <v/>
      </c>
      <c r="D107" s="42"/>
      <c r="E107" s="42"/>
      <c r="F107" s="42"/>
    </row>
    <row r="108" spans="1:6" ht="14.25" customHeight="1">
      <c r="A108" s="42">
        <v>105</v>
      </c>
      <c r="B108" s="42">
        <v>1</v>
      </c>
      <c r="C108" s="42" t="str">
        <f t="shared" si="1"/>
        <v/>
      </c>
      <c r="D108" s="42"/>
      <c r="E108" s="42"/>
      <c r="F108" s="42"/>
    </row>
    <row r="109" spans="1:6" ht="14.25" customHeight="1">
      <c r="A109" s="42">
        <v>106</v>
      </c>
      <c r="B109" s="42">
        <v>2</v>
      </c>
      <c r="C109" s="42" t="str">
        <f t="shared" si="1"/>
        <v/>
      </c>
      <c r="D109" s="42"/>
      <c r="E109" s="42"/>
      <c r="F109" s="42"/>
    </row>
    <row r="110" spans="1:6" ht="14.25" customHeight="1">
      <c r="A110" s="42">
        <v>107</v>
      </c>
      <c r="B110" s="42">
        <v>3</v>
      </c>
      <c r="C110" s="42" t="str">
        <f t="shared" si="1"/>
        <v/>
      </c>
      <c r="D110" s="42"/>
      <c r="E110" s="42"/>
      <c r="F110" s="42"/>
    </row>
    <row r="111" spans="1:6" ht="14.25" customHeight="1">
      <c r="A111" s="42">
        <v>108</v>
      </c>
      <c r="B111" s="42">
        <v>4</v>
      </c>
      <c r="C111" s="42" t="str">
        <f t="shared" si="1"/>
        <v/>
      </c>
      <c r="D111" s="42"/>
      <c r="E111" s="42"/>
      <c r="F111" s="42"/>
    </row>
    <row r="112" spans="1:6" ht="14.25" customHeight="1">
      <c r="A112" s="42">
        <v>109</v>
      </c>
      <c r="B112" s="42">
        <v>5</v>
      </c>
      <c r="C112" s="42" t="str">
        <f t="shared" si="1"/>
        <v/>
      </c>
      <c r="D112" s="42"/>
      <c r="E112" s="42"/>
      <c r="F112" s="42"/>
    </row>
    <row r="113" spans="1:6" ht="14.25" customHeight="1">
      <c r="A113" s="42">
        <v>110</v>
      </c>
      <c r="B113" s="42">
        <v>1</v>
      </c>
      <c r="C113" s="42" t="str">
        <f t="shared" si="1"/>
        <v/>
      </c>
      <c r="D113" s="42"/>
      <c r="E113" s="42"/>
      <c r="F113" s="42"/>
    </row>
    <row r="114" spans="1:6" ht="14.25" customHeight="1">
      <c r="A114" s="42">
        <v>111</v>
      </c>
      <c r="B114" s="42">
        <v>2</v>
      </c>
      <c r="C114" s="42" t="str">
        <f>IF(VALUE(B$1)=A114,B114,"")</f>
        <v/>
      </c>
      <c r="D114" s="42"/>
      <c r="E114" s="42"/>
      <c r="F114" s="42"/>
    </row>
    <row r="115" spans="1:6" ht="14.25" customHeight="1">
      <c r="A115" s="42">
        <v>112</v>
      </c>
      <c r="B115" s="42">
        <v>3</v>
      </c>
      <c r="C115" s="42" t="str">
        <f t="shared" si="1"/>
        <v/>
      </c>
      <c r="D115" s="42"/>
      <c r="E115" s="42"/>
      <c r="F115" s="42"/>
    </row>
    <row r="116" spans="1:6" ht="14.25" customHeight="1">
      <c r="A116" s="42">
        <v>113</v>
      </c>
      <c r="B116" s="42">
        <v>4</v>
      </c>
      <c r="C116" s="42" t="str">
        <f t="shared" si="1"/>
        <v/>
      </c>
      <c r="D116" s="42"/>
      <c r="E116" s="42"/>
      <c r="F116" s="42"/>
    </row>
    <row r="117" spans="1:6" ht="14.25" customHeight="1">
      <c r="A117" s="42">
        <v>114</v>
      </c>
      <c r="B117" s="42">
        <v>5</v>
      </c>
      <c r="C117" s="42" t="str">
        <f t="shared" si="1"/>
        <v/>
      </c>
      <c r="D117" s="42"/>
      <c r="E117" s="42"/>
      <c r="F117" s="42"/>
    </row>
    <row r="118" spans="1:6" ht="14.25" customHeight="1">
      <c r="A118" s="42">
        <v>115</v>
      </c>
      <c r="B118" s="42">
        <v>1</v>
      </c>
      <c r="C118" s="42" t="str">
        <f t="shared" si="1"/>
        <v/>
      </c>
      <c r="D118" s="42"/>
      <c r="E118" s="42"/>
      <c r="F118" s="42"/>
    </row>
    <row r="119" spans="1:6" ht="14.25" customHeight="1">
      <c r="A119" s="42">
        <v>116</v>
      </c>
      <c r="B119" s="42">
        <v>2</v>
      </c>
      <c r="C119" s="42" t="str">
        <f t="shared" si="1"/>
        <v/>
      </c>
      <c r="D119" s="42"/>
      <c r="E119" s="42"/>
      <c r="F119" s="42"/>
    </row>
    <row r="120" spans="1:6" ht="14.25" customHeight="1">
      <c r="A120" s="42">
        <v>117</v>
      </c>
      <c r="B120" s="42">
        <v>3</v>
      </c>
      <c r="C120" s="42" t="str">
        <f t="shared" si="1"/>
        <v/>
      </c>
      <c r="D120" s="42"/>
      <c r="E120" s="42"/>
      <c r="F120" s="42"/>
    </row>
    <row r="121" spans="1:6" ht="14.25" customHeight="1">
      <c r="A121" s="42">
        <v>118</v>
      </c>
      <c r="B121" s="42">
        <v>4</v>
      </c>
      <c r="C121" s="42" t="str">
        <f t="shared" si="1"/>
        <v/>
      </c>
      <c r="D121" s="42"/>
      <c r="E121" s="42"/>
      <c r="F121" s="42"/>
    </row>
    <row r="122" spans="1:6" ht="14.25" customHeight="1">
      <c r="A122" s="42">
        <v>119</v>
      </c>
      <c r="B122" s="42">
        <v>5</v>
      </c>
      <c r="C122" s="42" t="str">
        <f t="shared" si="1"/>
        <v/>
      </c>
      <c r="D122" s="42"/>
      <c r="E122" s="42"/>
      <c r="F122" s="42"/>
    </row>
    <row r="123" spans="1:6" ht="14.25" customHeight="1">
      <c r="A123" s="42">
        <v>120</v>
      </c>
      <c r="B123" s="42">
        <v>1</v>
      </c>
      <c r="C123" s="42" t="str">
        <f t="shared" si="1"/>
        <v/>
      </c>
      <c r="D123" s="42"/>
      <c r="E123" s="42"/>
      <c r="F123" s="42"/>
    </row>
    <row r="124" spans="1:6" ht="14.25" customHeight="1">
      <c r="A124" s="42">
        <v>121</v>
      </c>
      <c r="B124" s="42">
        <v>2</v>
      </c>
      <c r="C124" s="42" t="str">
        <f t="shared" si="1"/>
        <v/>
      </c>
      <c r="D124" s="42"/>
      <c r="E124" s="42"/>
      <c r="F124" s="42"/>
    </row>
    <row r="125" spans="1:6" ht="14.25" customHeight="1">
      <c r="A125" s="42">
        <v>122</v>
      </c>
      <c r="B125" s="42">
        <v>3</v>
      </c>
      <c r="C125" s="42" t="str">
        <f t="shared" si="1"/>
        <v/>
      </c>
      <c r="D125" s="42"/>
      <c r="E125" s="42"/>
      <c r="F125" s="42"/>
    </row>
    <row r="126" spans="1:6" ht="14.25" customHeight="1">
      <c r="A126" s="42">
        <v>123</v>
      </c>
      <c r="B126" s="42">
        <v>4</v>
      </c>
      <c r="C126" s="42" t="str">
        <f t="shared" si="1"/>
        <v/>
      </c>
      <c r="D126" s="42"/>
      <c r="E126" s="42"/>
      <c r="F126" s="42"/>
    </row>
    <row r="127" spans="1:6" ht="14.25" customHeight="1">
      <c r="A127" s="42">
        <v>124</v>
      </c>
      <c r="B127" s="42">
        <v>5</v>
      </c>
      <c r="C127" s="42" t="str">
        <f t="shared" si="1"/>
        <v/>
      </c>
      <c r="D127" s="42"/>
      <c r="E127" s="42"/>
      <c r="F127" s="42"/>
    </row>
    <row r="128" spans="1:6" ht="14.25" customHeight="1">
      <c r="A128" s="42">
        <v>125</v>
      </c>
      <c r="B128" s="42">
        <v>1</v>
      </c>
      <c r="C128" s="42" t="str">
        <f t="shared" si="1"/>
        <v/>
      </c>
      <c r="D128" s="42"/>
      <c r="E128" s="42"/>
      <c r="F128" s="42"/>
    </row>
    <row r="129" spans="1:6" ht="14.25" customHeight="1">
      <c r="A129" s="42">
        <v>126</v>
      </c>
      <c r="B129" s="42">
        <v>2</v>
      </c>
      <c r="C129" s="42" t="str">
        <f t="shared" si="1"/>
        <v/>
      </c>
      <c r="D129" s="42"/>
      <c r="E129" s="42"/>
      <c r="F129" s="42"/>
    </row>
    <row r="130" spans="1:6" ht="14.25" customHeight="1">
      <c r="A130" s="42">
        <v>127</v>
      </c>
      <c r="B130" s="42">
        <v>3</v>
      </c>
      <c r="C130" s="42" t="str">
        <f t="shared" si="1"/>
        <v/>
      </c>
      <c r="D130" s="42"/>
      <c r="E130" s="42"/>
      <c r="F130" s="42"/>
    </row>
    <row r="131" spans="1:6" ht="14.25" customHeight="1">
      <c r="A131" s="42">
        <v>128</v>
      </c>
      <c r="B131" s="42">
        <v>4</v>
      </c>
      <c r="C131" s="42" t="str">
        <f t="shared" si="1"/>
        <v/>
      </c>
      <c r="D131" s="42"/>
      <c r="E131" s="42"/>
      <c r="F131" s="42"/>
    </row>
    <row r="132" spans="1:6" ht="14.25" customHeight="1">
      <c r="A132" s="42">
        <v>129</v>
      </c>
      <c r="B132" s="42">
        <v>5</v>
      </c>
      <c r="C132" s="42" t="str">
        <f t="shared" ref="C132:C195" si="2">IF(VALUE(B$1)=A132,B132,"")</f>
        <v/>
      </c>
      <c r="D132" s="42"/>
      <c r="E132" s="42"/>
      <c r="F132" s="42"/>
    </row>
    <row r="133" spans="1:6" ht="14.25" customHeight="1">
      <c r="A133" s="42">
        <v>130</v>
      </c>
      <c r="B133" s="42">
        <v>1</v>
      </c>
      <c r="C133" s="42" t="str">
        <f t="shared" si="2"/>
        <v/>
      </c>
      <c r="D133" s="42"/>
      <c r="E133" s="42"/>
      <c r="F133" s="42"/>
    </row>
    <row r="134" spans="1:6" ht="14.25" customHeight="1">
      <c r="A134" s="42">
        <v>131</v>
      </c>
      <c r="B134" s="42">
        <v>2</v>
      </c>
      <c r="C134" s="42" t="str">
        <f t="shared" si="2"/>
        <v/>
      </c>
      <c r="D134" s="42"/>
      <c r="E134" s="42"/>
      <c r="F134" s="42"/>
    </row>
    <row r="135" spans="1:6" ht="14.25" customHeight="1">
      <c r="A135" s="42">
        <v>132</v>
      </c>
      <c r="B135" s="42">
        <v>3</v>
      </c>
      <c r="C135" s="42" t="str">
        <f t="shared" si="2"/>
        <v/>
      </c>
      <c r="D135" s="42"/>
      <c r="E135" s="42"/>
      <c r="F135" s="42"/>
    </row>
    <row r="136" spans="1:6" ht="14.25" customHeight="1">
      <c r="A136" s="42">
        <v>133</v>
      </c>
      <c r="B136" s="42">
        <v>4</v>
      </c>
      <c r="C136" s="42" t="str">
        <f t="shared" si="2"/>
        <v/>
      </c>
      <c r="D136" s="42"/>
      <c r="E136" s="42"/>
      <c r="F136" s="42"/>
    </row>
    <row r="137" spans="1:6" ht="14.25" customHeight="1">
      <c r="A137" s="42">
        <v>134</v>
      </c>
      <c r="B137" s="42">
        <v>5</v>
      </c>
      <c r="C137" s="42" t="str">
        <f t="shared" si="2"/>
        <v/>
      </c>
      <c r="D137" s="42"/>
      <c r="E137" s="42"/>
      <c r="F137" s="42"/>
    </row>
    <row r="138" spans="1:6" ht="14.25" customHeight="1">
      <c r="A138" s="42">
        <v>135</v>
      </c>
      <c r="B138" s="42">
        <v>1</v>
      </c>
      <c r="C138" s="42" t="str">
        <f t="shared" si="2"/>
        <v/>
      </c>
      <c r="D138" s="42"/>
      <c r="E138" s="42"/>
      <c r="F138" s="42"/>
    </row>
    <row r="139" spans="1:6" ht="14.25" customHeight="1">
      <c r="A139" s="42">
        <v>136</v>
      </c>
      <c r="B139" s="42">
        <v>2</v>
      </c>
      <c r="C139" s="42" t="str">
        <f t="shared" si="2"/>
        <v/>
      </c>
      <c r="D139" s="42"/>
      <c r="E139" s="42"/>
      <c r="F139" s="42"/>
    </row>
    <row r="140" spans="1:6" ht="14.25" customHeight="1">
      <c r="A140" s="42">
        <v>137</v>
      </c>
      <c r="B140" s="42">
        <v>3</v>
      </c>
      <c r="C140" s="42" t="str">
        <f t="shared" si="2"/>
        <v/>
      </c>
      <c r="D140" s="42"/>
      <c r="E140" s="42"/>
      <c r="F140" s="42"/>
    </row>
    <row r="141" spans="1:6" ht="14.25" customHeight="1">
      <c r="A141" s="42">
        <v>138</v>
      </c>
      <c r="B141" s="42">
        <v>4</v>
      </c>
      <c r="C141" s="42" t="str">
        <f t="shared" si="2"/>
        <v/>
      </c>
      <c r="D141" s="42"/>
      <c r="E141" s="42"/>
      <c r="F141" s="42"/>
    </row>
    <row r="142" spans="1:6" ht="14.25" customHeight="1">
      <c r="A142" s="42">
        <v>139</v>
      </c>
      <c r="B142" s="42">
        <v>5</v>
      </c>
      <c r="C142" s="42" t="str">
        <f t="shared" si="2"/>
        <v/>
      </c>
      <c r="D142" s="42"/>
      <c r="E142" s="42"/>
      <c r="F142" s="42"/>
    </row>
    <row r="143" spans="1:6" ht="14.25" customHeight="1">
      <c r="A143" s="42">
        <v>140</v>
      </c>
      <c r="B143" s="42">
        <v>1</v>
      </c>
      <c r="C143" s="42" t="str">
        <f t="shared" si="2"/>
        <v/>
      </c>
      <c r="D143" s="42"/>
      <c r="E143" s="42"/>
      <c r="F143" s="42"/>
    </row>
    <row r="144" spans="1:6" ht="14.25" customHeight="1">
      <c r="A144" s="42">
        <v>141</v>
      </c>
      <c r="B144" s="42">
        <v>2</v>
      </c>
      <c r="C144" s="42" t="str">
        <f t="shared" si="2"/>
        <v/>
      </c>
      <c r="D144" s="42"/>
      <c r="E144" s="42"/>
      <c r="F144" s="42"/>
    </row>
    <row r="145" spans="1:6" ht="14.25" customHeight="1">
      <c r="A145" s="42">
        <v>142</v>
      </c>
      <c r="B145" s="42">
        <v>3</v>
      </c>
      <c r="C145" s="42" t="str">
        <f t="shared" si="2"/>
        <v/>
      </c>
      <c r="D145" s="42"/>
      <c r="E145" s="42"/>
      <c r="F145" s="42"/>
    </row>
    <row r="146" spans="1:6" ht="14.25" customHeight="1">
      <c r="A146" s="42">
        <v>143</v>
      </c>
      <c r="B146" s="42">
        <v>4</v>
      </c>
      <c r="C146" s="42" t="str">
        <f t="shared" si="2"/>
        <v/>
      </c>
      <c r="D146" s="42"/>
      <c r="E146" s="42"/>
      <c r="F146" s="42"/>
    </row>
    <row r="147" spans="1:6" ht="14.25" customHeight="1">
      <c r="A147" s="42">
        <v>144</v>
      </c>
      <c r="B147" s="42">
        <v>5</v>
      </c>
      <c r="C147" s="42" t="str">
        <f t="shared" si="2"/>
        <v/>
      </c>
      <c r="D147" s="42"/>
      <c r="E147" s="42"/>
      <c r="F147" s="42"/>
    </row>
    <row r="148" spans="1:6" ht="14.25" customHeight="1">
      <c r="A148" s="42">
        <v>145</v>
      </c>
      <c r="B148" s="42">
        <v>1</v>
      </c>
      <c r="C148" s="42" t="str">
        <f t="shared" si="2"/>
        <v/>
      </c>
      <c r="D148" s="42"/>
      <c r="E148" s="42"/>
      <c r="F148" s="42"/>
    </row>
    <row r="149" spans="1:6" ht="14.25" customHeight="1">
      <c r="A149" s="42">
        <v>146</v>
      </c>
      <c r="B149" s="42">
        <v>2</v>
      </c>
      <c r="C149" s="42" t="str">
        <f t="shared" si="2"/>
        <v/>
      </c>
      <c r="D149" s="42"/>
      <c r="E149" s="42"/>
      <c r="F149" s="42"/>
    </row>
    <row r="150" spans="1:6" ht="14.25" customHeight="1">
      <c r="A150" s="42">
        <v>147</v>
      </c>
      <c r="B150" s="42">
        <v>3</v>
      </c>
      <c r="C150" s="42" t="str">
        <f t="shared" si="2"/>
        <v/>
      </c>
      <c r="D150" s="42"/>
      <c r="E150" s="42"/>
      <c r="F150" s="42"/>
    </row>
    <row r="151" spans="1:6" ht="14.25" customHeight="1">
      <c r="A151" s="42">
        <v>148</v>
      </c>
      <c r="B151" s="42">
        <v>4</v>
      </c>
      <c r="C151" s="42" t="str">
        <f t="shared" si="2"/>
        <v/>
      </c>
      <c r="D151" s="42"/>
      <c r="E151" s="42"/>
      <c r="F151" s="42"/>
    </row>
    <row r="152" spans="1:6" ht="14.25" customHeight="1">
      <c r="A152" s="42">
        <v>149</v>
      </c>
      <c r="B152" s="42">
        <v>5</v>
      </c>
      <c r="C152" s="42" t="str">
        <f t="shared" si="2"/>
        <v/>
      </c>
      <c r="D152" s="42"/>
      <c r="E152" s="42"/>
      <c r="F152" s="42"/>
    </row>
    <row r="153" spans="1:6" ht="14.25" customHeight="1">
      <c r="A153" s="42">
        <v>150</v>
      </c>
      <c r="B153" s="42">
        <v>1</v>
      </c>
      <c r="C153" s="42" t="str">
        <f t="shared" si="2"/>
        <v/>
      </c>
      <c r="D153" s="42"/>
      <c r="E153" s="42"/>
      <c r="F153" s="42"/>
    </row>
    <row r="154" spans="1:6" ht="14.25" customHeight="1">
      <c r="A154" s="42">
        <v>151</v>
      </c>
      <c r="B154" s="42">
        <v>2</v>
      </c>
      <c r="C154" s="42" t="str">
        <f t="shared" si="2"/>
        <v/>
      </c>
      <c r="D154" s="42"/>
      <c r="E154" s="42"/>
      <c r="F154" s="42"/>
    </row>
    <row r="155" spans="1:6" ht="14.25" customHeight="1">
      <c r="A155" s="42">
        <v>152</v>
      </c>
      <c r="B155" s="42">
        <v>3</v>
      </c>
      <c r="C155" s="42" t="str">
        <f t="shared" si="2"/>
        <v/>
      </c>
      <c r="D155" s="42"/>
      <c r="E155" s="42"/>
      <c r="F155" s="42"/>
    </row>
    <row r="156" spans="1:6" ht="14.25" customHeight="1">
      <c r="A156" s="42">
        <v>153</v>
      </c>
      <c r="B156" s="42">
        <v>4</v>
      </c>
      <c r="C156" s="42" t="str">
        <f t="shared" si="2"/>
        <v/>
      </c>
      <c r="D156" s="42"/>
      <c r="E156" s="42"/>
      <c r="F156" s="42"/>
    </row>
    <row r="157" spans="1:6" ht="14.25" customHeight="1">
      <c r="A157" s="42">
        <v>154</v>
      </c>
      <c r="B157" s="42">
        <v>5</v>
      </c>
      <c r="C157" s="42" t="str">
        <f t="shared" si="2"/>
        <v/>
      </c>
      <c r="D157" s="42"/>
      <c r="E157" s="42"/>
      <c r="F157" s="42"/>
    </row>
    <row r="158" spans="1:6" ht="14.25" customHeight="1">
      <c r="A158" s="42">
        <v>155</v>
      </c>
      <c r="B158" s="42">
        <v>1</v>
      </c>
      <c r="C158" s="42" t="str">
        <f t="shared" si="2"/>
        <v/>
      </c>
      <c r="D158" s="42"/>
      <c r="E158" s="42"/>
      <c r="F158" s="42"/>
    </row>
    <row r="159" spans="1:6" ht="14.25" customHeight="1">
      <c r="A159" s="42">
        <v>156</v>
      </c>
      <c r="B159" s="42">
        <v>2</v>
      </c>
      <c r="C159" s="42" t="str">
        <f t="shared" si="2"/>
        <v/>
      </c>
      <c r="D159" s="42"/>
      <c r="E159" s="42"/>
      <c r="F159" s="42"/>
    </row>
    <row r="160" spans="1:6" ht="14.25" customHeight="1">
      <c r="A160" s="42">
        <v>157</v>
      </c>
      <c r="B160" s="42">
        <v>3</v>
      </c>
      <c r="C160" s="42" t="str">
        <f t="shared" si="2"/>
        <v/>
      </c>
      <c r="D160" s="42"/>
      <c r="E160" s="42"/>
      <c r="F160" s="42"/>
    </row>
    <row r="161" spans="1:6" ht="14.25" customHeight="1">
      <c r="A161" s="42">
        <v>158</v>
      </c>
      <c r="B161" s="42">
        <v>4</v>
      </c>
      <c r="C161" s="42" t="str">
        <f t="shared" si="2"/>
        <v/>
      </c>
      <c r="D161" s="42"/>
      <c r="E161" s="42"/>
      <c r="F161" s="42"/>
    </row>
    <row r="162" spans="1:6" ht="14.25" customHeight="1">
      <c r="A162" s="42">
        <v>159</v>
      </c>
      <c r="B162" s="42">
        <v>5</v>
      </c>
      <c r="C162" s="42" t="str">
        <f t="shared" si="2"/>
        <v/>
      </c>
      <c r="D162" s="42"/>
      <c r="E162" s="42"/>
      <c r="F162" s="42"/>
    </row>
    <row r="163" spans="1:6" ht="14.25" customHeight="1">
      <c r="A163" s="42">
        <v>160</v>
      </c>
      <c r="B163" s="42">
        <v>1</v>
      </c>
      <c r="C163" s="42" t="str">
        <f t="shared" si="2"/>
        <v/>
      </c>
      <c r="D163" s="42"/>
      <c r="E163" s="42"/>
      <c r="F163" s="42"/>
    </row>
    <row r="164" spans="1:6" ht="14.25" customHeight="1">
      <c r="A164" s="42">
        <v>161</v>
      </c>
      <c r="B164" s="42">
        <v>2</v>
      </c>
      <c r="C164" s="42" t="str">
        <f t="shared" si="2"/>
        <v/>
      </c>
      <c r="D164" s="42"/>
      <c r="E164" s="42"/>
      <c r="F164" s="42"/>
    </row>
    <row r="165" spans="1:6" ht="14.25" customHeight="1">
      <c r="A165" s="42">
        <v>162</v>
      </c>
      <c r="B165" s="42">
        <v>3</v>
      </c>
      <c r="C165" s="42" t="str">
        <f t="shared" si="2"/>
        <v/>
      </c>
      <c r="D165" s="42"/>
      <c r="E165" s="42"/>
      <c r="F165" s="42"/>
    </row>
    <row r="166" spans="1:6" ht="14.25" customHeight="1">
      <c r="A166" s="42">
        <v>163</v>
      </c>
      <c r="B166" s="42">
        <v>4</v>
      </c>
      <c r="C166" s="42" t="str">
        <f t="shared" si="2"/>
        <v/>
      </c>
      <c r="D166" s="42"/>
      <c r="E166" s="42"/>
      <c r="F166" s="42"/>
    </row>
    <row r="167" spans="1:6" ht="14.25" customHeight="1">
      <c r="A167" s="42">
        <v>164</v>
      </c>
      <c r="B167" s="42">
        <v>5</v>
      </c>
      <c r="C167" s="42" t="str">
        <f t="shared" si="2"/>
        <v/>
      </c>
      <c r="D167" s="42"/>
      <c r="E167" s="42"/>
      <c r="F167" s="42"/>
    </row>
    <row r="168" spans="1:6" ht="14.25" customHeight="1">
      <c r="A168" s="42">
        <v>165</v>
      </c>
      <c r="B168" s="42">
        <v>1</v>
      </c>
      <c r="C168" s="42" t="str">
        <f t="shared" si="2"/>
        <v/>
      </c>
      <c r="D168" s="42"/>
      <c r="E168" s="42"/>
      <c r="F168" s="42"/>
    </row>
    <row r="169" spans="1:6" ht="14.25" customHeight="1">
      <c r="A169" s="42">
        <v>166</v>
      </c>
      <c r="B169" s="42">
        <v>2</v>
      </c>
      <c r="C169" s="42" t="str">
        <f t="shared" si="2"/>
        <v/>
      </c>
      <c r="D169" s="42"/>
      <c r="E169" s="42"/>
      <c r="F169" s="42"/>
    </row>
    <row r="170" spans="1:6" ht="14.25" customHeight="1">
      <c r="A170" s="42">
        <v>167</v>
      </c>
      <c r="B170" s="42">
        <v>3</v>
      </c>
      <c r="C170" s="42" t="str">
        <f t="shared" si="2"/>
        <v/>
      </c>
      <c r="D170" s="42"/>
      <c r="E170" s="42"/>
      <c r="F170" s="42"/>
    </row>
    <row r="171" spans="1:6" ht="14.25" customHeight="1">
      <c r="A171" s="42">
        <v>168</v>
      </c>
      <c r="B171" s="42">
        <v>4</v>
      </c>
      <c r="C171" s="42" t="str">
        <f t="shared" si="2"/>
        <v/>
      </c>
      <c r="D171" s="42"/>
      <c r="E171" s="42"/>
      <c r="F171" s="42"/>
    </row>
    <row r="172" spans="1:6" ht="14.25" customHeight="1">
      <c r="A172" s="42">
        <v>169</v>
      </c>
      <c r="B172" s="42">
        <v>5</v>
      </c>
      <c r="C172" s="42" t="str">
        <f t="shared" si="2"/>
        <v/>
      </c>
      <c r="D172" s="42"/>
      <c r="E172" s="42"/>
      <c r="F172" s="42"/>
    </row>
    <row r="173" spans="1:6" ht="14.25" customHeight="1">
      <c r="A173" s="42">
        <v>170</v>
      </c>
      <c r="B173" s="42">
        <v>1</v>
      </c>
      <c r="C173" s="42" t="str">
        <f t="shared" si="2"/>
        <v/>
      </c>
      <c r="D173" s="42"/>
      <c r="E173" s="42"/>
      <c r="F173" s="42"/>
    </row>
    <row r="174" spans="1:6" ht="14.25" customHeight="1">
      <c r="A174" s="42">
        <v>171</v>
      </c>
      <c r="B174" s="42">
        <v>2</v>
      </c>
      <c r="C174" s="42" t="str">
        <f t="shared" si="2"/>
        <v/>
      </c>
      <c r="D174" s="42"/>
      <c r="E174" s="42"/>
      <c r="F174" s="42"/>
    </row>
    <row r="175" spans="1:6" ht="14.25" customHeight="1">
      <c r="A175" s="42">
        <v>172</v>
      </c>
      <c r="B175" s="42">
        <v>3</v>
      </c>
      <c r="C175" s="42" t="str">
        <f t="shared" si="2"/>
        <v/>
      </c>
      <c r="D175" s="42"/>
      <c r="E175" s="42"/>
      <c r="F175" s="42"/>
    </row>
    <row r="176" spans="1:6" ht="14.25" customHeight="1">
      <c r="A176" s="42">
        <v>173</v>
      </c>
      <c r="B176" s="42">
        <v>4</v>
      </c>
      <c r="C176" s="42" t="str">
        <f t="shared" si="2"/>
        <v/>
      </c>
      <c r="D176" s="42"/>
      <c r="E176" s="42"/>
      <c r="F176" s="42"/>
    </row>
    <row r="177" spans="1:6" ht="14.25" customHeight="1">
      <c r="A177" s="42">
        <v>174</v>
      </c>
      <c r="B177" s="42">
        <v>5</v>
      </c>
      <c r="C177" s="42" t="str">
        <f t="shared" si="2"/>
        <v/>
      </c>
      <c r="D177" s="42"/>
      <c r="E177" s="42"/>
      <c r="F177" s="42"/>
    </row>
    <row r="178" spans="1:6" ht="14.25" customHeight="1">
      <c r="A178" s="42">
        <v>175</v>
      </c>
      <c r="B178" s="42">
        <v>1</v>
      </c>
      <c r="C178" s="42" t="str">
        <f t="shared" si="2"/>
        <v/>
      </c>
      <c r="D178" s="42"/>
      <c r="E178" s="42"/>
      <c r="F178" s="42"/>
    </row>
    <row r="179" spans="1:6" ht="14.25" customHeight="1">
      <c r="A179" s="42">
        <v>176</v>
      </c>
      <c r="B179" s="42">
        <v>2</v>
      </c>
      <c r="C179" s="42" t="str">
        <f t="shared" si="2"/>
        <v/>
      </c>
      <c r="D179" s="42"/>
      <c r="E179" s="42"/>
      <c r="F179" s="42"/>
    </row>
    <row r="180" spans="1:6" ht="14.25" customHeight="1">
      <c r="A180" s="42">
        <v>177</v>
      </c>
      <c r="B180" s="42">
        <v>3</v>
      </c>
      <c r="C180" s="42" t="str">
        <f t="shared" si="2"/>
        <v/>
      </c>
      <c r="D180" s="42"/>
      <c r="E180" s="42"/>
      <c r="F180" s="42"/>
    </row>
    <row r="181" spans="1:6" ht="14.25" customHeight="1">
      <c r="A181" s="42">
        <v>178</v>
      </c>
      <c r="B181" s="42">
        <v>4</v>
      </c>
      <c r="C181" s="42" t="str">
        <f t="shared" si="2"/>
        <v/>
      </c>
      <c r="D181" s="42"/>
      <c r="E181" s="42"/>
      <c r="F181" s="42"/>
    </row>
    <row r="182" spans="1:6" ht="14.25" customHeight="1">
      <c r="A182" s="42">
        <v>179</v>
      </c>
      <c r="B182" s="42">
        <v>5</v>
      </c>
      <c r="C182" s="42" t="str">
        <f t="shared" si="2"/>
        <v/>
      </c>
      <c r="D182" s="42"/>
      <c r="E182" s="42"/>
      <c r="F182" s="42"/>
    </row>
    <row r="183" spans="1:6" ht="14.25" customHeight="1">
      <c r="A183" s="42">
        <v>180</v>
      </c>
      <c r="B183" s="42">
        <v>1</v>
      </c>
      <c r="C183" s="42" t="str">
        <f t="shared" si="2"/>
        <v/>
      </c>
      <c r="D183" s="42"/>
      <c r="E183" s="42"/>
      <c r="F183" s="42"/>
    </row>
    <row r="184" spans="1:6" ht="14.25" customHeight="1">
      <c r="A184" s="42">
        <v>181</v>
      </c>
      <c r="B184" s="42">
        <v>2</v>
      </c>
      <c r="C184" s="42" t="str">
        <f t="shared" si="2"/>
        <v/>
      </c>
      <c r="D184" s="42"/>
      <c r="E184" s="42"/>
      <c r="F184" s="42"/>
    </row>
    <row r="185" spans="1:6" ht="14.25" customHeight="1">
      <c r="A185" s="42">
        <v>182</v>
      </c>
      <c r="B185" s="42">
        <v>3</v>
      </c>
      <c r="C185" s="42" t="str">
        <f t="shared" si="2"/>
        <v/>
      </c>
      <c r="D185" s="42"/>
      <c r="E185" s="42"/>
      <c r="F185" s="42"/>
    </row>
    <row r="186" spans="1:6" ht="14.25" customHeight="1">
      <c r="A186" s="42">
        <v>183</v>
      </c>
      <c r="B186" s="42">
        <v>4</v>
      </c>
      <c r="C186" s="42" t="str">
        <f t="shared" si="2"/>
        <v/>
      </c>
      <c r="D186" s="42"/>
      <c r="E186" s="42"/>
      <c r="F186" s="42"/>
    </row>
    <row r="187" spans="1:6" ht="14.25" customHeight="1">
      <c r="A187" s="42">
        <v>184</v>
      </c>
      <c r="B187" s="42">
        <v>5</v>
      </c>
      <c r="C187" s="42" t="str">
        <f t="shared" si="2"/>
        <v/>
      </c>
      <c r="D187" s="42"/>
      <c r="E187" s="42"/>
      <c r="F187" s="42"/>
    </row>
    <row r="188" spans="1:6" ht="14.25" customHeight="1">
      <c r="A188" s="42">
        <v>185</v>
      </c>
      <c r="B188" s="42">
        <v>1</v>
      </c>
      <c r="C188" s="42" t="str">
        <f t="shared" si="2"/>
        <v/>
      </c>
      <c r="D188" s="42"/>
      <c r="E188" s="42"/>
      <c r="F188" s="42"/>
    </row>
    <row r="189" spans="1:6" ht="14.25" customHeight="1">
      <c r="A189" s="42">
        <v>186</v>
      </c>
      <c r="B189" s="42">
        <v>2</v>
      </c>
      <c r="C189" s="42" t="str">
        <f t="shared" si="2"/>
        <v/>
      </c>
      <c r="D189" s="42"/>
      <c r="E189" s="42"/>
      <c r="F189" s="42"/>
    </row>
    <row r="190" spans="1:6" ht="14.25" customHeight="1">
      <c r="A190" s="42">
        <v>187</v>
      </c>
      <c r="B190" s="42">
        <v>3</v>
      </c>
      <c r="C190" s="42" t="str">
        <f t="shared" si="2"/>
        <v/>
      </c>
      <c r="D190" s="42"/>
      <c r="E190" s="42"/>
      <c r="F190" s="42"/>
    </row>
    <row r="191" spans="1:6" ht="14.25" customHeight="1">
      <c r="A191" s="42">
        <v>188</v>
      </c>
      <c r="B191" s="42">
        <v>4</v>
      </c>
      <c r="C191" s="42" t="str">
        <f t="shared" si="2"/>
        <v/>
      </c>
      <c r="D191" s="42"/>
      <c r="E191" s="42"/>
      <c r="F191" s="42"/>
    </row>
    <row r="192" spans="1:6" ht="14.25" customHeight="1">
      <c r="A192" s="42">
        <v>189</v>
      </c>
      <c r="B192" s="42">
        <v>5</v>
      </c>
      <c r="C192" s="42" t="str">
        <f t="shared" si="2"/>
        <v/>
      </c>
      <c r="D192" s="42"/>
      <c r="E192" s="42"/>
      <c r="F192" s="42"/>
    </row>
    <row r="193" spans="1:6" ht="14.25" customHeight="1">
      <c r="A193" s="42">
        <v>190</v>
      </c>
      <c r="B193" s="42">
        <v>1</v>
      </c>
      <c r="C193" s="42" t="str">
        <f t="shared" si="2"/>
        <v/>
      </c>
      <c r="D193" s="42"/>
      <c r="E193" s="42"/>
      <c r="F193" s="42"/>
    </row>
    <row r="194" spans="1:6" ht="14.25" customHeight="1">
      <c r="A194" s="42">
        <v>191</v>
      </c>
      <c r="B194" s="42">
        <v>2</v>
      </c>
      <c r="C194" s="42" t="str">
        <f t="shared" si="2"/>
        <v/>
      </c>
      <c r="D194" s="42"/>
      <c r="E194" s="42"/>
      <c r="F194" s="42"/>
    </row>
    <row r="195" spans="1:6" ht="14.25" customHeight="1">
      <c r="A195" s="42">
        <v>192</v>
      </c>
      <c r="B195" s="42">
        <v>3</v>
      </c>
      <c r="C195" s="42" t="str">
        <f t="shared" si="2"/>
        <v/>
      </c>
      <c r="D195" s="42"/>
      <c r="E195" s="42"/>
      <c r="F195" s="42"/>
    </row>
    <row r="196" spans="1:6" ht="14.25" customHeight="1">
      <c r="A196" s="42">
        <v>193</v>
      </c>
      <c r="B196" s="42">
        <v>4</v>
      </c>
      <c r="C196" s="42" t="str">
        <f t="shared" ref="C196:C259" si="3">IF(VALUE(B$1)=A196,B196,"")</f>
        <v/>
      </c>
      <c r="D196" s="42"/>
      <c r="E196" s="42"/>
      <c r="F196" s="42"/>
    </row>
    <row r="197" spans="1:6" ht="14.25" customHeight="1">
      <c r="A197" s="42">
        <v>194</v>
      </c>
      <c r="B197" s="42">
        <v>5</v>
      </c>
      <c r="C197" s="42" t="str">
        <f t="shared" si="3"/>
        <v/>
      </c>
      <c r="D197" s="42"/>
      <c r="E197" s="42"/>
      <c r="F197" s="42"/>
    </row>
    <row r="198" spans="1:6" ht="14.25" customHeight="1">
      <c r="A198" s="42">
        <v>195</v>
      </c>
      <c r="B198" s="42">
        <v>1</v>
      </c>
      <c r="C198" s="42" t="str">
        <f t="shared" si="3"/>
        <v/>
      </c>
      <c r="D198" s="42"/>
      <c r="E198" s="42"/>
      <c r="F198" s="42"/>
    </row>
    <row r="199" spans="1:6" ht="14.25" customHeight="1">
      <c r="A199" s="42">
        <v>196</v>
      </c>
      <c r="B199" s="42">
        <v>2</v>
      </c>
      <c r="C199" s="42" t="str">
        <f t="shared" si="3"/>
        <v/>
      </c>
      <c r="D199" s="42"/>
      <c r="E199" s="42"/>
      <c r="F199" s="42"/>
    </row>
    <row r="200" spans="1:6" ht="14.25" customHeight="1">
      <c r="A200" s="42">
        <v>197</v>
      </c>
      <c r="B200" s="42">
        <v>3</v>
      </c>
      <c r="C200" s="42" t="str">
        <f t="shared" si="3"/>
        <v/>
      </c>
      <c r="D200" s="42"/>
      <c r="E200" s="42"/>
      <c r="F200" s="42"/>
    </row>
    <row r="201" spans="1:6" ht="14.25" customHeight="1">
      <c r="A201" s="42">
        <v>198</v>
      </c>
      <c r="B201" s="42">
        <v>4</v>
      </c>
      <c r="C201" s="42" t="str">
        <f t="shared" si="3"/>
        <v/>
      </c>
      <c r="D201" s="42"/>
      <c r="E201" s="42"/>
      <c r="F201" s="42"/>
    </row>
    <row r="202" spans="1:6" ht="14.25" customHeight="1">
      <c r="A202" s="42">
        <v>199</v>
      </c>
      <c r="B202" s="42">
        <v>5</v>
      </c>
      <c r="C202" s="42" t="str">
        <f t="shared" si="3"/>
        <v/>
      </c>
      <c r="D202" s="42"/>
      <c r="E202" s="42"/>
      <c r="F202" s="42"/>
    </row>
    <row r="203" spans="1:6" ht="14.25" customHeight="1">
      <c r="A203" s="42">
        <v>200</v>
      </c>
      <c r="B203" s="42">
        <v>1</v>
      </c>
      <c r="C203" s="42" t="str">
        <f t="shared" si="3"/>
        <v/>
      </c>
      <c r="D203" s="42"/>
      <c r="E203" s="42"/>
      <c r="F203" s="42"/>
    </row>
    <row r="204" spans="1:6" ht="14.25" customHeight="1">
      <c r="A204" s="42">
        <v>201</v>
      </c>
      <c r="B204" s="42">
        <v>2</v>
      </c>
      <c r="C204" s="42" t="str">
        <f t="shared" si="3"/>
        <v/>
      </c>
      <c r="D204" s="42"/>
      <c r="E204" s="42"/>
      <c r="F204" s="42"/>
    </row>
    <row r="205" spans="1:6" ht="14.25" customHeight="1">
      <c r="A205" s="42">
        <v>202</v>
      </c>
      <c r="B205" s="42">
        <v>3</v>
      </c>
      <c r="C205" s="42" t="str">
        <f t="shared" si="3"/>
        <v/>
      </c>
      <c r="D205" s="42"/>
      <c r="E205" s="42"/>
      <c r="F205" s="42"/>
    </row>
    <row r="206" spans="1:6" ht="14.25" customHeight="1">
      <c r="A206" s="42">
        <v>203</v>
      </c>
      <c r="B206" s="42">
        <v>4</v>
      </c>
      <c r="C206" s="42" t="str">
        <f t="shared" si="3"/>
        <v/>
      </c>
      <c r="D206" s="42"/>
      <c r="E206" s="42"/>
      <c r="F206" s="42"/>
    </row>
    <row r="207" spans="1:6" ht="14.25" customHeight="1">
      <c r="A207" s="42">
        <v>204</v>
      </c>
      <c r="B207" s="42">
        <v>5</v>
      </c>
      <c r="C207" s="42" t="str">
        <f t="shared" si="3"/>
        <v/>
      </c>
      <c r="D207" s="42"/>
      <c r="E207" s="42"/>
      <c r="F207" s="42"/>
    </row>
    <row r="208" spans="1:6" ht="14.25" customHeight="1">
      <c r="A208" s="42">
        <v>205</v>
      </c>
      <c r="B208" s="42">
        <v>1</v>
      </c>
      <c r="C208" s="42" t="str">
        <f t="shared" si="3"/>
        <v/>
      </c>
      <c r="D208" s="42"/>
      <c r="E208" s="42"/>
      <c r="F208" s="42"/>
    </row>
    <row r="209" spans="1:6" ht="14.25" customHeight="1">
      <c r="A209" s="42">
        <v>206</v>
      </c>
      <c r="B209" s="42">
        <v>2</v>
      </c>
      <c r="C209" s="42" t="str">
        <f t="shared" si="3"/>
        <v/>
      </c>
      <c r="D209" s="42"/>
      <c r="E209" s="42"/>
      <c r="F209" s="42"/>
    </row>
    <row r="210" spans="1:6" ht="14.25" customHeight="1">
      <c r="A210" s="42">
        <v>207</v>
      </c>
      <c r="B210" s="42">
        <v>3</v>
      </c>
      <c r="C210" s="42" t="str">
        <f t="shared" si="3"/>
        <v/>
      </c>
      <c r="D210" s="42"/>
      <c r="E210" s="42"/>
      <c r="F210" s="42"/>
    </row>
    <row r="211" spans="1:6" ht="14.25" customHeight="1">
      <c r="A211" s="42">
        <v>208</v>
      </c>
      <c r="B211" s="42">
        <v>4</v>
      </c>
      <c r="C211" s="42" t="str">
        <f t="shared" si="3"/>
        <v/>
      </c>
      <c r="D211" s="42"/>
      <c r="E211" s="42"/>
      <c r="F211" s="42"/>
    </row>
    <row r="212" spans="1:6" ht="14.25" customHeight="1">
      <c r="A212" s="42">
        <v>209</v>
      </c>
      <c r="B212" s="42">
        <v>5</v>
      </c>
      <c r="C212" s="42" t="str">
        <f t="shared" si="3"/>
        <v/>
      </c>
      <c r="D212" s="42"/>
      <c r="E212" s="42"/>
      <c r="F212" s="42"/>
    </row>
    <row r="213" spans="1:6" ht="14.25" customHeight="1">
      <c r="A213" s="42">
        <v>210</v>
      </c>
      <c r="B213" s="42">
        <v>1</v>
      </c>
      <c r="C213" s="42" t="str">
        <f t="shared" si="3"/>
        <v/>
      </c>
      <c r="D213" s="42"/>
      <c r="E213" s="42"/>
      <c r="F213" s="42"/>
    </row>
    <row r="214" spans="1:6" ht="14.25" customHeight="1">
      <c r="A214" s="42">
        <v>211</v>
      </c>
      <c r="B214" s="42">
        <v>2</v>
      </c>
      <c r="C214" s="42" t="str">
        <f t="shared" si="3"/>
        <v/>
      </c>
      <c r="D214" s="42"/>
      <c r="E214" s="42"/>
      <c r="F214" s="42"/>
    </row>
    <row r="215" spans="1:6" ht="14.25" customHeight="1">
      <c r="A215" s="42">
        <v>212</v>
      </c>
      <c r="B215" s="42">
        <v>3</v>
      </c>
      <c r="C215" s="42" t="str">
        <f t="shared" si="3"/>
        <v/>
      </c>
      <c r="D215" s="42"/>
      <c r="E215" s="42"/>
      <c r="F215" s="42"/>
    </row>
    <row r="216" spans="1:6" ht="14.25" customHeight="1">
      <c r="A216" s="42">
        <v>213</v>
      </c>
      <c r="B216" s="42">
        <v>4</v>
      </c>
      <c r="C216" s="42" t="str">
        <f t="shared" si="3"/>
        <v/>
      </c>
      <c r="D216" s="42"/>
      <c r="E216" s="42"/>
      <c r="F216" s="42"/>
    </row>
    <row r="217" spans="1:6" ht="14.25" customHeight="1">
      <c r="A217" s="42">
        <v>214</v>
      </c>
      <c r="B217" s="42">
        <v>5</v>
      </c>
      <c r="C217" s="42" t="str">
        <f t="shared" si="3"/>
        <v/>
      </c>
      <c r="D217" s="42"/>
      <c r="E217" s="42"/>
      <c r="F217" s="42"/>
    </row>
    <row r="218" spans="1:6" ht="14.25" customHeight="1">
      <c r="A218" s="42">
        <v>215</v>
      </c>
      <c r="B218" s="42">
        <v>1</v>
      </c>
      <c r="C218" s="42" t="str">
        <f t="shared" si="3"/>
        <v/>
      </c>
      <c r="D218" s="42"/>
      <c r="E218" s="42"/>
      <c r="F218" s="42"/>
    </row>
    <row r="219" spans="1:6" ht="14.25" customHeight="1">
      <c r="A219" s="42">
        <v>216</v>
      </c>
      <c r="B219" s="42">
        <v>2</v>
      </c>
      <c r="C219" s="42" t="str">
        <f t="shared" si="3"/>
        <v/>
      </c>
      <c r="D219" s="42"/>
      <c r="E219" s="42"/>
      <c r="F219" s="42"/>
    </row>
    <row r="220" spans="1:6" ht="14.25" customHeight="1">
      <c r="A220" s="42">
        <v>217</v>
      </c>
      <c r="B220" s="42">
        <v>3</v>
      </c>
      <c r="C220" s="42" t="str">
        <f t="shared" si="3"/>
        <v/>
      </c>
      <c r="D220" s="42"/>
      <c r="E220" s="42"/>
      <c r="F220" s="42"/>
    </row>
    <row r="221" spans="1:6" ht="14.25" customHeight="1">
      <c r="A221" s="42">
        <v>218</v>
      </c>
      <c r="B221" s="42">
        <v>4</v>
      </c>
      <c r="C221" s="42" t="str">
        <f t="shared" si="3"/>
        <v/>
      </c>
      <c r="D221" s="42"/>
      <c r="E221" s="42"/>
      <c r="F221" s="42"/>
    </row>
    <row r="222" spans="1:6" ht="14.25" customHeight="1">
      <c r="A222" s="42">
        <v>219</v>
      </c>
      <c r="B222" s="42">
        <v>5</v>
      </c>
      <c r="C222" s="42" t="str">
        <f t="shared" si="3"/>
        <v/>
      </c>
      <c r="D222" s="42"/>
      <c r="E222" s="42"/>
      <c r="F222" s="42"/>
    </row>
    <row r="223" spans="1:6" ht="14.25" customHeight="1">
      <c r="A223" s="42">
        <v>220</v>
      </c>
      <c r="B223" s="42">
        <v>1</v>
      </c>
      <c r="C223" s="42" t="str">
        <f t="shared" si="3"/>
        <v/>
      </c>
      <c r="D223" s="42"/>
      <c r="E223" s="42"/>
      <c r="F223" s="42"/>
    </row>
    <row r="224" spans="1:6" ht="14.25" customHeight="1">
      <c r="A224" s="42">
        <v>221</v>
      </c>
      <c r="B224" s="42">
        <v>2</v>
      </c>
      <c r="C224" s="42" t="str">
        <f t="shared" si="3"/>
        <v/>
      </c>
      <c r="D224" s="42"/>
      <c r="E224" s="42"/>
      <c r="F224" s="42"/>
    </row>
    <row r="225" spans="1:6" ht="14.25" customHeight="1">
      <c r="A225" s="42">
        <v>222</v>
      </c>
      <c r="B225" s="42">
        <v>3</v>
      </c>
      <c r="C225" s="42" t="str">
        <f t="shared" si="3"/>
        <v/>
      </c>
      <c r="D225" s="42"/>
      <c r="E225" s="42"/>
      <c r="F225" s="42"/>
    </row>
    <row r="226" spans="1:6" ht="14.25" customHeight="1">
      <c r="A226" s="42">
        <v>223</v>
      </c>
      <c r="B226" s="42">
        <v>4</v>
      </c>
      <c r="C226" s="42" t="str">
        <f t="shared" si="3"/>
        <v/>
      </c>
      <c r="D226" s="42"/>
      <c r="E226" s="42"/>
      <c r="F226" s="42"/>
    </row>
    <row r="227" spans="1:6" ht="14.25" customHeight="1">
      <c r="A227" s="42">
        <v>224</v>
      </c>
      <c r="B227" s="42">
        <v>5</v>
      </c>
      <c r="C227" s="42" t="str">
        <f t="shared" si="3"/>
        <v/>
      </c>
      <c r="D227" s="42"/>
      <c r="E227" s="42"/>
      <c r="F227" s="42"/>
    </row>
    <row r="228" spans="1:6" ht="14.25" customHeight="1">
      <c r="A228" s="42">
        <v>225</v>
      </c>
      <c r="B228" s="42">
        <v>1</v>
      </c>
      <c r="C228" s="42" t="str">
        <f t="shared" si="3"/>
        <v/>
      </c>
      <c r="D228" s="42"/>
      <c r="E228" s="42"/>
      <c r="F228" s="42"/>
    </row>
    <row r="229" spans="1:6" ht="14.25" customHeight="1">
      <c r="A229" s="42">
        <v>226</v>
      </c>
      <c r="B229" s="42">
        <v>2</v>
      </c>
      <c r="C229" s="42" t="str">
        <f t="shared" si="3"/>
        <v/>
      </c>
      <c r="D229" s="42"/>
      <c r="E229" s="42"/>
      <c r="F229" s="42"/>
    </row>
    <row r="230" spans="1:6" ht="14.25" customHeight="1">
      <c r="A230" s="42">
        <v>227</v>
      </c>
      <c r="B230" s="42">
        <v>3</v>
      </c>
      <c r="C230" s="42" t="str">
        <f t="shared" si="3"/>
        <v/>
      </c>
      <c r="D230" s="42"/>
      <c r="E230" s="42"/>
      <c r="F230" s="42"/>
    </row>
    <row r="231" spans="1:6" ht="14.25" customHeight="1">
      <c r="A231" s="42">
        <v>228</v>
      </c>
      <c r="B231" s="42">
        <v>4</v>
      </c>
      <c r="C231" s="42" t="str">
        <f t="shared" si="3"/>
        <v/>
      </c>
      <c r="D231" s="42"/>
      <c r="E231" s="42"/>
      <c r="F231" s="42"/>
    </row>
    <row r="232" spans="1:6" ht="14.25" customHeight="1">
      <c r="A232" s="42">
        <v>229</v>
      </c>
      <c r="B232" s="42">
        <v>5</v>
      </c>
      <c r="C232" s="42" t="str">
        <f t="shared" si="3"/>
        <v/>
      </c>
      <c r="D232" s="42"/>
      <c r="E232" s="42"/>
      <c r="F232" s="42"/>
    </row>
    <row r="233" spans="1:6" ht="14.25" customHeight="1">
      <c r="A233" s="42">
        <v>230</v>
      </c>
      <c r="B233" s="42">
        <v>1</v>
      </c>
      <c r="C233" s="42" t="str">
        <f t="shared" si="3"/>
        <v/>
      </c>
      <c r="D233" s="42"/>
      <c r="E233" s="42"/>
      <c r="F233" s="42"/>
    </row>
    <row r="234" spans="1:6" ht="14.25" customHeight="1">
      <c r="A234" s="42">
        <v>231</v>
      </c>
      <c r="B234" s="42">
        <v>2</v>
      </c>
      <c r="C234" s="42" t="str">
        <f t="shared" si="3"/>
        <v/>
      </c>
      <c r="D234" s="42"/>
      <c r="E234" s="42"/>
      <c r="F234" s="42"/>
    </row>
    <row r="235" spans="1:6" ht="14.25" customHeight="1">
      <c r="A235" s="42">
        <v>232</v>
      </c>
      <c r="B235" s="42">
        <v>3</v>
      </c>
      <c r="C235" s="42" t="str">
        <f t="shared" si="3"/>
        <v/>
      </c>
      <c r="D235" s="42"/>
      <c r="E235" s="42"/>
      <c r="F235" s="42"/>
    </row>
    <row r="236" spans="1:6" ht="14.25" customHeight="1">
      <c r="A236" s="42">
        <v>233</v>
      </c>
      <c r="B236" s="42">
        <v>4</v>
      </c>
      <c r="C236" s="42" t="str">
        <f t="shared" si="3"/>
        <v/>
      </c>
      <c r="D236" s="42"/>
      <c r="E236" s="42"/>
      <c r="F236" s="42"/>
    </row>
    <row r="237" spans="1:6" ht="14.25" customHeight="1">
      <c r="A237" s="42">
        <v>234</v>
      </c>
      <c r="B237" s="42">
        <v>5</v>
      </c>
      <c r="C237" s="42" t="str">
        <f t="shared" si="3"/>
        <v/>
      </c>
      <c r="D237" s="42"/>
      <c r="E237" s="42"/>
      <c r="F237" s="42"/>
    </row>
    <row r="238" spans="1:6" ht="14.25" customHeight="1">
      <c r="A238" s="42">
        <v>235</v>
      </c>
      <c r="B238" s="42">
        <v>1</v>
      </c>
      <c r="C238" s="42" t="str">
        <f t="shared" si="3"/>
        <v/>
      </c>
      <c r="D238" s="42"/>
      <c r="E238" s="42"/>
      <c r="F238" s="42"/>
    </row>
    <row r="239" spans="1:6" ht="14.25" customHeight="1">
      <c r="A239" s="42">
        <v>236</v>
      </c>
      <c r="B239" s="42">
        <v>2</v>
      </c>
      <c r="C239" s="42" t="str">
        <f t="shared" si="3"/>
        <v/>
      </c>
      <c r="D239" s="42"/>
      <c r="E239" s="42"/>
      <c r="F239" s="42"/>
    </row>
    <row r="240" spans="1:6" ht="14.25" customHeight="1">
      <c r="A240" s="42">
        <v>237</v>
      </c>
      <c r="B240" s="42">
        <v>3</v>
      </c>
      <c r="C240" s="42" t="str">
        <f t="shared" si="3"/>
        <v/>
      </c>
      <c r="D240" s="42"/>
      <c r="E240" s="42"/>
      <c r="F240" s="42"/>
    </row>
    <row r="241" spans="1:6" ht="14.25" customHeight="1">
      <c r="A241" s="42">
        <v>238</v>
      </c>
      <c r="B241" s="42">
        <v>4</v>
      </c>
      <c r="C241" s="42" t="str">
        <f t="shared" si="3"/>
        <v/>
      </c>
      <c r="D241" s="42"/>
      <c r="E241" s="42"/>
      <c r="F241" s="42"/>
    </row>
    <row r="242" spans="1:6" ht="14.25" customHeight="1">
      <c r="A242" s="42">
        <v>239</v>
      </c>
      <c r="B242" s="42">
        <v>5</v>
      </c>
      <c r="C242" s="42" t="str">
        <f t="shared" si="3"/>
        <v/>
      </c>
      <c r="D242" s="42"/>
      <c r="E242" s="42"/>
      <c r="F242" s="42"/>
    </row>
    <row r="243" spans="1:6" ht="14.25" customHeight="1">
      <c r="A243" s="42">
        <v>240</v>
      </c>
      <c r="B243" s="42">
        <v>1</v>
      </c>
      <c r="C243" s="42" t="str">
        <f t="shared" si="3"/>
        <v/>
      </c>
      <c r="D243" s="42"/>
      <c r="E243" s="42"/>
      <c r="F243" s="42"/>
    </row>
    <row r="244" spans="1:6" ht="14.25" customHeight="1">
      <c r="A244" s="42">
        <v>241</v>
      </c>
      <c r="B244" s="42">
        <v>2</v>
      </c>
      <c r="C244" s="42" t="str">
        <f t="shared" si="3"/>
        <v/>
      </c>
      <c r="D244" s="42"/>
      <c r="E244" s="42"/>
      <c r="F244" s="42"/>
    </row>
    <row r="245" spans="1:6" ht="14.25" customHeight="1">
      <c r="A245" s="42">
        <v>242</v>
      </c>
      <c r="B245" s="42">
        <v>3</v>
      </c>
      <c r="C245" s="42" t="str">
        <f t="shared" si="3"/>
        <v/>
      </c>
      <c r="D245" s="42"/>
      <c r="E245" s="42"/>
      <c r="F245" s="42"/>
    </row>
    <row r="246" spans="1:6" ht="14.25" customHeight="1">
      <c r="A246" s="42">
        <v>243</v>
      </c>
      <c r="B246" s="42">
        <v>4</v>
      </c>
      <c r="C246" s="42" t="str">
        <f t="shared" si="3"/>
        <v/>
      </c>
      <c r="D246" s="42"/>
      <c r="E246" s="42"/>
      <c r="F246" s="42"/>
    </row>
    <row r="247" spans="1:6" ht="14.25" customHeight="1">
      <c r="A247" s="42">
        <v>244</v>
      </c>
      <c r="B247" s="42">
        <v>5</v>
      </c>
      <c r="C247" s="42" t="str">
        <f t="shared" si="3"/>
        <v/>
      </c>
      <c r="D247" s="42"/>
      <c r="E247" s="42"/>
      <c r="F247" s="42"/>
    </row>
    <row r="248" spans="1:6" ht="14.25" customHeight="1">
      <c r="A248" s="42">
        <v>245</v>
      </c>
      <c r="B248" s="42">
        <v>1</v>
      </c>
      <c r="C248" s="42" t="str">
        <f t="shared" si="3"/>
        <v/>
      </c>
      <c r="D248" s="42"/>
      <c r="E248" s="42"/>
      <c r="F248" s="42"/>
    </row>
    <row r="249" spans="1:6" ht="14.25" customHeight="1">
      <c r="A249" s="42">
        <v>246</v>
      </c>
      <c r="B249" s="42">
        <v>2</v>
      </c>
      <c r="C249" s="42" t="str">
        <f t="shared" si="3"/>
        <v/>
      </c>
      <c r="D249" s="42"/>
      <c r="E249" s="42"/>
      <c r="F249" s="42"/>
    </row>
    <row r="250" spans="1:6" ht="14.25" customHeight="1">
      <c r="A250" s="42">
        <v>247</v>
      </c>
      <c r="B250" s="42">
        <v>3</v>
      </c>
      <c r="C250" s="42" t="str">
        <f t="shared" si="3"/>
        <v/>
      </c>
      <c r="D250" s="42"/>
      <c r="E250" s="42"/>
      <c r="F250" s="42"/>
    </row>
    <row r="251" spans="1:6" ht="14.25" customHeight="1">
      <c r="A251" s="42">
        <v>248</v>
      </c>
      <c r="B251" s="42">
        <v>4</v>
      </c>
      <c r="C251" s="42" t="str">
        <f t="shared" si="3"/>
        <v/>
      </c>
      <c r="D251" s="42"/>
      <c r="E251" s="42"/>
      <c r="F251" s="42"/>
    </row>
    <row r="252" spans="1:6" ht="14.25" customHeight="1">
      <c r="A252" s="42">
        <v>249</v>
      </c>
      <c r="B252" s="42">
        <v>5</v>
      </c>
      <c r="C252" s="42" t="str">
        <f t="shared" si="3"/>
        <v/>
      </c>
      <c r="D252" s="42"/>
      <c r="E252" s="42"/>
      <c r="F252" s="42"/>
    </row>
    <row r="253" spans="1:6" ht="14.25" customHeight="1">
      <c r="A253" s="42">
        <v>250</v>
      </c>
      <c r="B253" s="42">
        <v>1</v>
      </c>
      <c r="C253" s="42" t="str">
        <f t="shared" si="3"/>
        <v/>
      </c>
      <c r="D253" s="42"/>
      <c r="E253" s="42"/>
      <c r="F253" s="42"/>
    </row>
    <row r="254" spans="1:6" ht="14.25" customHeight="1">
      <c r="A254" s="42">
        <v>251</v>
      </c>
      <c r="B254" s="42">
        <v>2</v>
      </c>
      <c r="C254" s="42" t="str">
        <f t="shared" si="3"/>
        <v/>
      </c>
      <c r="D254" s="42"/>
      <c r="E254" s="42"/>
      <c r="F254" s="42"/>
    </row>
    <row r="255" spans="1:6" ht="14.25" customHeight="1">
      <c r="A255" s="42">
        <v>252</v>
      </c>
      <c r="B255" s="42">
        <v>3</v>
      </c>
      <c r="C255" s="42" t="str">
        <f t="shared" si="3"/>
        <v/>
      </c>
      <c r="D255" s="42"/>
      <c r="E255" s="42"/>
      <c r="F255" s="42"/>
    </row>
    <row r="256" spans="1:6" ht="14.25" customHeight="1">
      <c r="A256" s="42">
        <v>253</v>
      </c>
      <c r="B256" s="42">
        <v>4</v>
      </c>
      <c r="C256" s="42" t="str">
        <f t="shared" si="3"/>
        <v/>
      </c>
      <c r="D256" s="42"/>
      <c r="E256" s="42"/>
      <c r="F256" s="42"/>
    </row>
    <row r="257" spans="1:6" ht="14.25" customHeight="1">
      <c r="A257" s="42">
        <v>254</v>
      </c>
      <c r="B257" s="42">
        <v>5</v>
      </c>
      <c r="C257" s="42" t="str">
        <f t="shared" si="3"/>
        <v/>
      </c>
      <c r="D257" s="42"/>
      <c r="E257" s="42"/>
      <c r="F257" s="42"/>
    </row>
    <row r="258" spans="1:6" ht="14.25" customHeight="1">
      <c r="A258" s="42">
        <v>255</v>
      </c>
      <c r="B258" s="42">
        <v>1</v>
      </c>
      <c r="C258" s="42" t="str">
        <f t="shared" si="3"/>
        <v/>
      </c>
      <c r="D258" s="42"/>
      <c r="E258" s="42"/>
      <c r="F258" s="42"/>
    </row>
    <row r="259" spans="1:6" ht="14.25" customHeight="1">
      <c r="A259" s="42">
        <v>256</v>
      </c>
      <c r="B259" s="42">
        <v>2</v>
      </c>
      <c r="C259" s="42" t="str">
        <f t="shared" si="3"/>
        <v/>
      </c>
      <c r="D259" s="42"/>
      <c r="E259" s="42"/>
      <c r="F259" s="42"/>
    </row>
    <row r="260" spans="1:6" ht="14.25" customHeight="1">
      <c r="A260" s="42">
        <v>257</v>
      </c>
      <c r="B260" s="42">
        <v>3</v>
      </c>
      <c r="C260" s="42" t="str">
        <f t="shared" ref="C260:C323" si="4">IF(VALUE(B$1)=A260,B260,"")</f>
        <v/>
      </c>
      <c r="D260" s="42"/>
      <c r="E260" s="42"/>
      <c r="F260" s="42"/>
    </row>
    <row r="261" spans="1:6" ht="14.25" customHeight="1">
      <c r="A261" s="42">
        <v>258</v>
      </c>
      <c r="B261" s="42">
        <v>4</v>
      </c>
      <c r="C261" s="42" t="str">
        <f t="shared" si="4"/>
        <v/>
      </c>
      <c r="D261" s="42"/>
      <c r="E261" s="42"/>
      <c r="F261" s="42"/>
    </row>
    <row r="262" spans="1:6" ht="14.25" customHeight="1">
      <c r="A262" s="42">
        <v>259</v>
      </c>
      <c r="B262" s="42">
        <v>5</v>
      </c>
      <c r="C262" s="42" t="str">
        <f t="shared" si="4"/>
        <v/>
      </c>
      <c r="D262" s="42"/>
      <c r="E262" s="42"/>
      <c r="F262" s="42"/>
    </row>
    <row r="263" spans="1:6" ht="14.25" customHeight="1">
      <c r="A263" s="42">
        <v>260</v>
      </c>
      <c r="B263" s="42">
        <v>1</v>
      </c>
      <c r="C263" s="42" t="str">
        <f t="shared" si="4"/>
        <v/>
      </c>
      <c r="D263" s="42"/>
      <c r="E263" s="42"/>
      <c r="F263" s="42"/>
    </row>
    <row r="264" spans="1:6" ht="14.25" customHeight="1">
      <c r="A264" s="42">
        <v>261</v>
      </c>
      <c r="B264" s="42">
        <v>2</v>
      </c>
      <c r="C264" s="42" t="str">
        <f t="shared" si="4"/>
        <v/>
      </c>
      <c r="D264" s="42"/>
      <c r="E264" s="42"/>
      <c r="F264" s="42"/>
    </row>
    <row r="265" spans="1:6" ht="14.25" customHeight="1">
      <c r="A265" s="42">
        <v>262</v>
      </c>
      <c r="B265" s="42">
        <v>3</v>
      </c>
      <c r="C265" s="42" t="str">
        <f t="shared" si="4"/>
        <v/>
      </c>
      <c r="D265" s="42"/>
      <c r="E265" s="42"/>
      <c r="F265" s="42"/>
    </row>
    <row r="266" spans="1:6" ht="14.25" customHeight="1">
      <c r="A266" s="42">
        <v>263</v>
      </c>
      <c r="B266" s="42">
        <v>4</v>
      </c>
      <c r="C266" s="42" t="str">
        <f t="shared" si="4"/>
        <v/>
      </c>
      <c r="D266" s="42"/>
      <c r="E266" s="42"/>
      <c r="F266" s="42"/>
    </row>
    <row r="267" spans="1:6" ht="14.25" customHeight="1">
      <c r="A267" s="42">
        <v>264</v>
      </c>
      <c r="B267" s="42">
        <v>5</v>
      </c>
      <c r="C267" s="42" t="str">
        <f t="shared" si="4"/>
        <v/>
      </c>
      <c r="D267" s="42"/>
      <c r="E267" s="42"/>
      <c r="F267" s="42"/>
    </row>
    <row r="268" spans="1:6" ht="14.25" customHeight="1">
      <c r="A268" s="42">
        <v>265</v>
      </c>
      <c r="B268" s="42">
        <v>1</v>
      </c>
      <c r="C268" s="42" t="str">
        <f t="shared" si="4"/>
        <v/>
      </c>
      <c r="D268" s="42"/>
      <c r="E268" s="42"/>
      <c r="F268" s="42"/>
    </row>
    <row r="269" spans="1:6" ht="14.25" customHeight="1">
      <c r="A269" s="42">
        <v>266</v>
      </c>
      <c r="B269" s="42">
        <v>2</v>
      </c>
      <c r="C269" s="42" t="str">
        <f t="shared" si="4"/>
        <v/>
      </c>
      <c r="D269" s="42"/>
      <c r="E269" s="42"/>
      <c r="F269" s="42"/>
    </row>
    <row r="270" spans="1:6" ht="14.25" customHeight="1">
      <c r="A270" s="42">
        <v>267</v>
      </c>
      <c r="B270" s="42">
        <v>3</v>
      </c>
      <c r="C270" s="42" t="str">
        <f t="shared" si="4"/>
        <v/>
      </c>
      <c r="D270" s="42"/>
      <c r="E270" s="42"/>
      <c r="F270" s="42"/>
    </row>
    <row r="271" spans="1:6" ht="14.25" customHeight="1">
      <c r="A271" s="42">
        <v>268</v>
      </c>
      <c r="B271" s="42">
        <v>4</v>
      </c>
      <c r="C271" s="42" t="str">
        <f t="shared" si="4"/>
        <v/>
      </c>
      <c r="D271" s="42"/>
      <c r="E271" s="42"/>
      <c r="F271" s="42"/>
    </row>
    <row r="272" spans="1:6" ht="14.25" customHeight="1">
      <c r="A272" s="42">
        <v>269</v>
      </c>
      <c r="B272" s="42">
        <v>5</v>
      </c>
      <c r="C272" s="42" t="str">
        <f t="shared" si="4"/>
        <v/>
      </c>
      <c r="D272" s="42"/>
      <c r="E272" s="42"/>
      <c r="F272" s="42"/>
    </row>
    <row r="273" spans="1:6" ht="14.25" customHeight="1">
      <c r="A273" s="42">
        <v>270</v>
      </c>
      <c r="B273" s="42">
        <v>1</v>
      </c>
      <c r="C273" s="42" t="str">
        <f t="shared" si="4"/>
        <v/>
      </c>
      <c r="D273" s="42"/>
      <c r="E273" s="42"/>
      <c r="F273" s="42"/>
    </row>
    <row r="274" spans="1:6" ht="14.25" customHeight="1">
      <c r="A274" s="42">
        <v>271</v>
      </c>
      <c r="B274" s="42">
        <v>2</v>
      </c>
      <c r="C274" s="42" t="str">
        <f t="shared" si="4"/>
        <v/>
      </c>
      <c r="D274" s="42"/>
      <c r="E274" s="42"/>
      <c r="F274" s="42"/>
    </row>
    <row r="275" spans="1:6" ht="14.25" customHeight="1">
      <c r="A275" s="42">
        <v>272</v>
      </c>
      <c r="B275" s="42">
        <v>3</v>
      </c>
      <c r="C275" s="42" t="str">
        <f t="shared" si="4"/>
        <v/>
      </c>
      <c r="D275" s="42"/>
      <c r="E275" s="42"/>
      <c r="F275" s="42"/>
    </row>
    <row r="276" spans="1:6" ht="14.25" customHeight="1">
      <c r="A276" s="42">
        <v>273</v>
      </c>
      <c r="B276" s="42">
        <v>4</v>
      </c>
      <c r="C276" s="42" t="str">
        <f t="shared" si="4"/>
        <v/>
      </c>
      <c r="D276" s="42"/>
      <c r="E276" s="42"/>
      <c r="F276" s="42"/>
    </row>
    <row r="277" spans="1:6" ht="14.25" customHeight="1">
      <c r="A277" s="42">
        <v>274</v>
      </c>
      <c r="B277" s="42">
        <v>5</v>
      </c>
      <c r="C277" s="42" t="str">
        <f t="shared" si="4"/>
        <v/>
      </c>
      <c r="D277" s="42"/>
      <c r="E277" s="42"/>
      <c r="F277" s="42"/>
    </row>
    <row r="278" spans="1:6" ht="14.25" customHeight="1">
      <c r="A278" s="42">
        <v>275</v>
      </c>
      <c r="B278" s="42">
        <v>1</v>
      </c>
      <c r="C278" s="42" t="str">
        <f t="shared" si="4"/>
        <v/>
      </c>
      <c r="D278" s="42"/>
      <c r="E278" s="42"/>
      <c r="F278" s="42"/>
    </row>
    <row r="279" spans="1:6" ht="14.25" customHeight="1">
      <c r="A279" s="42">
        <v>276</v>
      </c>
      <c r="B279" s="42">
        <v>2</v>
      </c>
      <c r="C279" s="42" t="str">
        <f t="shared" si="4"/>
        <v/>
      </c>
      <c r="D279" s="42"/>
      <c r="E279" s="42"/>
      <c r="F279" s="42"/>
    </row>
    <row r="280" spans="1:6" ht="14.25" customHeight="1">
      <c r="A280" s="42">
        <v>277</v>
      </c>
      <c r="B280" s="42">
        <v>3</v>
      </c>
      <c r="C280" s="42" t="str">
        <f t="shared" si="4"/>
        <v/>
      </c>
      <c r="D280" s="42"/>
      <c r="E280" s="42"/>
      <c r="F280" s="42"/>
    </row>
    <row r="281" spans="1:6" ht="14.25" customHeight="1">
      <c r="A281" s="42">
        <v>278</v>
      </c>
      <c r="B281" s="42">
        <v>4</v>
      </c>
      <c r="C281" s="42" t="str">
        <f t="shared" si="4"/>
        <v/>
      </c>
      <c r="D281" s="42"/>
      <c r="E281" s="42"/>
      <c r="F281" s="42"/>
    </row>
    <row r="282" spans="1:6" ht="14.25" customHeight="1">
      <c r="A282" s="42">
        <v>279</v>
      </c>
      <c r="B282" s="42">
        <v>5</v>
      </c>
      <c r="C282" s="42" t="str">
        <f t="shared" si="4"/>
        <v/>
      </c>
      <c r="D282" s="42"/>
      <c r="E282" s="42"/>
      <c r="F282" s="42"/>
    </row>
    <row r="283" spans="1:6" ht="14.25" customHeight="1">
      <c r="A283" s="42">
        <v>280</v>
      </c>
      <c r="B283" s="42">
        <v>1</v>
      </c>
      <c r="C283" s="42" t="str">
        <f t="shared" si="4"/>
        <v/>
      </c>
      <c r="D283" s="42"/>
      <c r="E283" s="42"/>
      <c r="F283" s="42"/>
    </row>
    <row r="284" spans="1:6" ht="14.25" customHeight="1">
      <c r="A284" s="42">
        <v>281</v>
      </c>
      <c r="B284" s="42">
        <v>2</v>
      </c>
      <c r="C284" s="42" t="str">
        <f t="shared" si="4"/>
        <v/>
      </c>
      <c r="D284" s="42"/>
      <c r="E284" s="42"/>
      <c r="F284" s="42"/>
    </row>
    <row r="285" spans="1:6" ht="14.25" customHeight="1">
      <c r="A285" s="42">
        <v>282</v>
      </c>
      <c r="B285" s="42">
        <v>3</v>
      </c>
      <c r="C285" s="42" t="str">
        <f t="shared" si="4"/>
        <v/>
      </c>
      <c r="D285" s="42"/>
      <c r="E285" s="42"/>
      <c r="F285" s="42"/>
    </row>
    <row r="286" spans="1:6" ht="14.25" customHeight="1">
      <c r="A286" s="42">
        <v>283</v>
      </c>
      <c r="B286" s="42">
        <v>4</v>
      </c>
      <c r="C286" s="42" t="str">
        <f t="shared" si="4"/>
        <v/>
      </c>
      <c r="D286" s="42"/>
      <c r="E286" s="42"/>
      <c r="F286" s="42"/>
    </row>
    <row r="287" spans="1:6" ht="14.25" customHeight="1">
      <c r="A287" s="42">
        <v>284</v>
      </c>
      <c r="B287" s="42">
        <v>5</v>
      </c>
      <c r="C287" s="42" t="str">
        <f t="shared" si="4"/>
        <v/>
      </c>
      <c r="D287" s="42"/>
      <c r="E287" s="42"/>
      <c r="F287" s="42"/>
    </row>
    <row r="288" spans="1:6" ht="14.25" customHeight="1">
      <c r="A288" s="42">
        <v>285</v>
      </c>
      <c r="B288" s="42">
        <v>1</v>
      </c>
      <c r="C288" s="42" t="str">
        <f t="shared" si="4"/>
        <v/>
      </c>
      <c r="D288" s="42"/>
      <c r="E288" s="42"/>
      <c r="F288" s="42"/>
    </row>
    <row r="289" spans="1:6" ht="14.25" customHeight="1">
      <c r="A289" s="42">
        <v>286</v>
      </c>
      <c r="B289" s="42">
        <v>2</v>
      </c>
      <c r="C289" s="42" t="str">
        <f t="shared" si="4"/>
        <v/>
      </c>
      <c r="D289" s="42"/>
      <c r="E289" s="42"/>
      <c r="F289" s="42"/>
    </row>
    <row r="290" spans="1:6" ht="14.25" customHeight="1">
      <c r="A290" s="42">
        <v>287</v>
      </c>
      <c r="B290" s="42">
        <v>3</v>
      </c>
      <c r="C290" s="42" t="str">
        <f t="shared" si="4"/>
        <v/>
      </c>
      <c r="D290" s="42"/>
      <c r="E290" s="42"/>
      <c r="F290" s="42"/>
    </row>
    <row r="291" spans="1:6" ht="14.25" customHeight="1">
      <c r="A291" s="42">
        <v>288</v>
      </c>
      <c r="B291" s="42">
        <v>4</v>
      </c>
      <c r="C291" s="42" t="str">
        <f t="shared" si="4"/>
        <v/>
      </c>
      <c r="D291" s="42"/>
      <c r="E291" s="42"/>
      <c r="F291" s="42"/>
    </row>
    <row r="292" spans="1:6" ht="14.25" customHeight="1">
      <c r="A292" s="42">
        <v>289</v>
      </c>
      <c r="B292" s="42">
        <v>5</v>
      </c>
      <c r="C292" s="42" t="str">
        <f t="shared" si="4"/>
        <v/>
      </c>
      <c r="D292" s="42"/>
      <c r="E292" s="42"/>
      <c r="F292" s="42"/>
    </row>
    <row r="293" spans="1:6" ht="14.25" customHeight="1">
      <c r="A293" s="42">
        <v>290</v>
      </c>
      <c r="B293" s="42">
        <v>1</v>
      </c>
      <c r="C293" s="42" t="str">
        <f t="shared" si="4"/>
        <v/>
      </c>
      <c r="D293" s="42"/>
      <c r="E293" s="42"/>
      <c r="F293" s="42"/>
    </row>
    <row r="294" spans="1:6" ht="14.25" customHeight="1">
      <c r="A294" s="42">
        <v>291</v>
      </c>
      <c r="B294" s="42">
        <v>2</v>
      </c>
      <c r="C294" s="42" t="str">
        <f t="shared" si="4"/>
        <v/>
      </c>
      <c r="D294" s="42"/>
      <c r="E294" s="42"/>
      <c r="F294" s="42"/>
    </row>
    <row r="295" spans="1:6" ht="14.25" customHeight="1">
      <c r="A295" s="42">
        <v>292</v>
      </c>
      <c r="B295" s="42">
        <v>3</v>
      </c>
      <c r="C295" s="42" t="str">
        <f t="shared" si="4"/>
        <v/>
      </c>
      <c r="D295" s="42"/>
      <c r="E295" s="42"/>
      <c r="F295" s="42"/>
    </row>
    <row r="296" spans="1:6" ht="14.25" customHeight="1">
      <c r="A296" s="42">
        <v>293</v>
      </c>
      <c r="B296" s="42">
        <v>4</v>
      </c>
      <c r="C296" s="42" t="str">
        <f t="shared" si="4"/>
        <v/>
      </c>
      <c r="D296" s="42"/>
      <c r="E296" s="42"/>
      <c r="F296" s="42"/>
    </row>
    <row r="297" spans="1:6" ht="14.25" customHeight="1">
      <c r="A297" s="42">
        <v>294</v>
      </c>
      <c r="B297" s="42">
        <v>5</v>
      </c>
      <c r="C297" s="42" t="str">
        <f t="shared" si="4"/>
        <v/>
      </c>
      <c r="D297" s="42"/>
      <c r="E297" s="42"/>
      <c r="F297" s="42"/>
    </row>
    <row r="298" spans="1:6" ht="14.25" customHeight="1">
      <c r="A298" s="42">
        <v>295</v>
      </c>
      <c r="B298" s="42">
        <v>1</v>
      </c>
      <c r="C298" s="42" t="str">
        <f t="shared" si="4"/>
        <v/>
      </c>
      <c r="D298" s="42"/>
      <c r="E298" s="42"/>
      <c r="F298" s="42"/>
    </row>
    <row r="299" spans="1:6" ht="14.25" customHeight="1">
      <c r="A299" s="42">
        <v>296</v>
      </c>
      <c r="B299" s="42">
        <v>2</v>
      </c>
      <c r="C299" s="42" t="str">
        <f t="shared" si="4"/>
        <v/>
      </c>
      <c r="D299" s="42"/>
      <c r="E299" s="42"/>
      <c r="F299" s="42"/>
    </row>
    <row r="300" spans="1:6" ht="14.25" customHeight="1">
      <c r="A300" s="42">
        <v>297</v>
      </c>
      <c r="B300" s="42">
        <v>3</v>
      </c>
      <c r="C300" s="42" t="str">
        <f t="shared" si="4"/>
        <v/>
      </c>
      <c r="D300" s="42"/>
      <c r="E300" s="42"/>
      <c r="F300" s="42"/>
    </row>
    <row r="301" spans="1:6" ht="14.25" customHeight="1">
      <c r="A301" s="42">
        <v>298</v>
      </c>
      <c r="B301" s="42">
        <v>4</v>
      </c>
      <c r="C301" s="42" t="str">
        <f t="shared" si="4"/>
        <v/>
      </c>
      <c r="D301" s="42"/>
      <c r="E301" s="42"/>
      <c r="F301" s="42"/>
    </row>
    <row r="302" spans="1:6" ht="14.25" customHeight="1">
      <c r="A302" s="42">
        <v>299</v>
      </c>
      <c r="B302" s="42">
        <v>5</v>
      </c>
      <c r="C302" s="42" t="str">
        <f t="shared" si="4"/>
        <v/>
      </c>
      <c r="D302" s="42"/>
      <c r="E302" s="42"/>
      <c r="F302" s="42"/>
    </row>
    <row r="303" spans="1:6" ht="14.25" customHeight="1">
      <c r="A303" s="42">
        <v>300</v>
      </c>
      <c r="B303" s="42">
        <v>1</v>
      </c>
      <c r="C303" s="42" t="str">
        <f t="shared" si="4"/>
        <v/>
      </c>
      <c r="D303" s="42"/>
      <c r="E303" s="42"/>
      <c r="F303" s="42"/>
    </row>
    <row r="304" spans="1:6" ht="14.25" customHeight="1">
      <c r="A304" s="42">
        <v>301</v>
      </c>
      <c r="B304" s="42">
        <v>2</v>
      </c>
      <c r="C304" s="42" t="str">
        <f t="shared" si="4"/>
        <v/>
      </c>
      <c r="D304" s="42"/>
      <c r="E304" s="42"/>
      <c r="F304" s="42"/>
    </row>
    <row r="305" spans="1:6" ht="14.25" customHeight="1">
      <c r="A305" s="42">
        <v>302</v>
      </c>
      <c r="B305" s="42">
        <v>3</v>
      </c>
      <c r="C305" s="42" t="str">
        <f t="shared" si="4"/>
        <v/>
      </c>
      <c r="D305" s="42"/>
      <c r="E305" s="42"/>
      <c r="F305" s="42"/>
    </row>
    <row r="306" spans="1:6" ht="14.25" customHeight="1">
      <c r="A306" s="42">
        <v>303</v>
      </c>
      <c r="B306" s="42">
        <v>4</v>
      </c>
      <c r="C306" s="42" t="str">
        <f t="shared" si="4"/>
        <v/>
      </c>
      <c r="D306" s="42"/>
      <c r="E306" s="42"/>
      <c r="F306" s="42"/>
    </row>
    <row r="307" spans="1:6" ht="14.25" customHeight="1">
      <c r="A307" s="42">
        <v>304</v>
      </c>
      <c r="B307" s="42">
        <v>5</v>
      </c>
      <c r="C307" s="42" t="str">
        <f t="shared" si="4"/>
        <v/>
      </c>
      <c r="D307" s="42"/>
      <c r="E307" s="42"/>
      <c r="F307" s="42"/>
    </row>
    <row r="308" spans="1:6" ht="14.25" customHeight="1">
      <c r="A308" s="42">
        <v>305</v>
      </c>
      <c r="B308" s="42">
        <v>1</v>
      </c>
      <c r="C308" s="42" t="str">
        <f t="shared" si="4"/>
        <v/>
      </c>
      <c r="D308" s="42"/>
      <c r="E308" s="42"/>
      <c r="F308" s="42"/>
    </row>
    <row r="309" spans="1:6" ht="14.25" customHeight="1">
      <c r="A309" s="42">
        <v>306</v>
      </c>
      <c r="B309" s="42">
        <v>2</v>
      </c>
      <c r="C309" s="42" t="str">
        <f t="shared" si="4"/>
        <v/>
      </c>
      <c r="D309" s="42"/>
      <c r="E309" s="42"/>
      <c r="F309" s="42"/>
    </row>
    <row r="310" spans="1:6" ht="14.25" customHeight="1">
      <c r="A310" s="42">
        <v>307</v>
      </c>
      <c r="B310" s="42">
        <v>3</v>
      </c>
      <c r="C310" s="42" t="str">
        <f t="shared" si="4"/>
        <v/>
      </c>
      <c r="D310" s="42"/>
      <c r="E310" s="42"/>
      <c r="F310" s="42"/>
    </row>
    <row r="311" spans="1:6" ht="14.25" customHeight="1">
      <c r="A311" s="42">
        <v>308</v>
      </c>
      <c r="B311" s="42">
        <v>4</v>
      </c>
      <c r="C311" s="42" t="str">
        <f t="shared" si="4"/>
        <v/>
      </c>
      <c r="D311" s="42"/>
      <c r="E311" s="42"/>
      <c r="F311" s="42"/>
    </row>
    <row r="312" spans="1:6" ht="14.25" customHeight="1">
      <c r="A312" s="42">
        <v>309</v>
      </c>
      <c r="B312" s="42">
        <v>5</v>
      </c>
      <c r="C312" s="42" t="str">
        <f t="shared" si="4"/>
        <v/>
      </c>
      <c r="D312" s="42"/>
      <c r="E312" s="42"/>
      <c r="F312" s="42"/>
    </row>
    <row r="313" spans="1:6" ht="14.25" customHeight="1">
      <c r="A313" s="42">
        <v>310</v>
      </c>
      <c r="B313" s="42">
        <v>1</v>
      </c>
      <c r="C313" s="42" t="str">
        <f t="shared" si="4"/>
        <v/>
      </c>
      <c r="D313" s="42"/>
      <c r="E313" s="42"/>
      <c r="F313" s="42"/>
    </row>
    <row r="314" spans="1:6" ht="14.25" customHeight="1">
      <c r="A314" s="42">
        <v>311</v>
      </c>
      <c r="B314" s="42">
        <v>2</v>
      </c>
      <c r="C314" s="42" t="str">
        <f t="shared" si="4"/>
        <v/>
      </c>
      <c r="D314" s="42"/>
      <c r="E314" s="42"/>
      <c r="F314" s="42"/>
    </row>
    <row r="315" spans="1:6" ht="14.25" customHeight="1">
      <c r="A315" s="42">
        <v>312</v>
      </c>
      <c r="B315" s="42">
        <v>3</v>
      </c>
      <c r="C315" s="42" t="str">
        <f t="shared" si="4"/>
        <v/>
      </c>
      <c r="D315" s="42"/>
      <c r="E315" s="42"/>
      <c r="F315" s="42"/>
    </row>
    <row r="316" spans="1:6" ht="14.25" customHeight="1">
      <c r="A316" s="42">
        <v>313</v>
      </c>
      <c r="B316" s="42">
        <v>4</v>
      </c>
      <c r="C316" s="42" t="str">
        <f t="shared" si="4"/>
        <v/>
      </c>
      <c r="D316" s="42"/>
      <c r="E316" s="42"/>
      <c r="F316" s="42"/>
    </row>
    <row r="317" spans="1:6" ht="14.25" customHeight="1">
      <c r="A317" s="42">
        <v>314</v>
      </c>
      <c r="B317" s="42">
        <v>5</v>
      </c>
      <c r="C317" s="42" t="str">
        <f t="shared" si="4"/>
        <v/>
      </c>
      <c r="D317" s="42"/>
      <c r="E317" s="42"/>
      <c r="F317" s="42"/>
    </row>
    <row r="318" spans="1:6" ht="14.25" customHeight="1">
      <c r="A318" s="42">
        <v>315</v>
      </c>
      <c r="B318" s="42">
        <v>1</v>
      </c>
      <c r="C318" s="42" t="str">
        <f t="shared" si="4"/>
        <v/>
      </c>
      <c r="D318" s="42"/>
      <c r="E318" s="42"/>
      <c r="F318" s="42"/>
    </row>
    <row r="319" spans="1:6" ht="14.25" customHeight="1">
      <c r="A319" s="42">
        <v>316</v>
      </c>
      <c r="B319" s="42">
        <v>2</v>
      </c>
      <c r="C319" s="42" t="str">
        <f t="shared" si="4"/>
        <v/>
      </c>
      <c r="D319" s="42"/>
      <c r="E319" s="42"/>
      <c r="F319" s="42"/>
    </row>
    <row r="320" spans="1:6" ht="14.25" customHeight="1">
      <c r="A320" s="42">
        <v>317</v>
      </c>
      <c r="B320" s="42">
        <v>3</v>
      </c>
      <c r="C320" s="42" t="str">
        <f t="shared" si="4"/>
        <v/>
      </c>
      <c r="D320" s="42"/>
      <c r="E320" s="42"/>
      <c r="F320" s="42"/>
    </row>
    <row r="321" spans="1:6" ht="14.25" customHeight="1">
      <c r="A321" s="42">
        <v>318</v>
      </c>
      <c r="B321" s="42">
        <v>4</v>
      </c>
      <c r="C321" s="42" t="str">
        <f t="shared" si="4"/>
        <v/>
      </c>
      <c r="D321" s="42"/>
      <c r="E321" s="42"/>
      <c r="F321" s="42"/>
    </row>
    <row r="322" spans="1:6" ht="14.25" customHeight="1">
      <c r="A322" s="42">
        <v>319</v>
      </c>
      <c r="B322" s="42">
        <v>5</v>
      </c>
      <c r="C322" s="42" t="str">
        <f t="shared" si="4"/>
        <v/>
      </c>
      <c r="D322" s="42"/>
      <c r="E322" s="42"/>
      <c r="F322" s="42"/>
    </row>
    <row r="323" spans="1:6" ht="14.25" customHeight="1">
      <c r="A323" s="42">
        <v>320</v>
      </c>
      <c r="B323" s="42">
        <v>1</v>
      </c>
      <c r="C323" s="42" t="str">
        <f t="shared" si="4"/>
        <v/>
      </c>
      <c r="D323" s="42"/>
      <c r="E323" s="42"/>
      <c r="F323" s="42"/>
    </row>
    <row r="324" spans="1:6" ht="14.25" customHeight="1">
      <c r="A324" s="42">
        <v>321</v>
      </c>
      <c r="B324" s="42">
        <v>2</v>
      </c>
      <c r="C324" s="42" t="str">
        <f t="shared" ref="C324:C387" si="5">IF(VALUE(B$1)=A324,B324,"")</f>
        <v/>
      </c>
      <c r="D324" s="42"/>
      <c r="E324" s="42"/>
      <c r="F324" s="42"/>
    </row>
    <row r="325" spans="1:6" ht="14.25" customHeight="1">
      <c r="A325" s="42">
        <v>322</v>
      </c>
      <c r="B325" s="42">
        <v>3</v>
      </c>
      <c r="C325" s="42" t="str">
        <f t="shared" si="5"/>
        <v/>
      </c>
      <c r="D325" s="42"/>
      <c r="E325" s="42"/>
      <c r="F325" s="42"/>
    </row>
    <row r="326" spans="1:6" ht="14.25" customHeight="1">
      <c r="A326" s="42">
        <v>323</v>
      </c>
      <c r="B326" s="42">
        <v>4</v>
      </c>
      <c r="C326" s="42" t="str">
        <f t="shared" si="5"/>
        <v/>
      </c>
      <c r="D326" s="42"/>
      <c r="E326" s="42"/>
      <c r="F326" s="42"/>
    </row>
    <row r="327" spans="1:6" ht="14.25" customHeight="1">
      <c r="A327" s="42">
        <v>324</v>
      </c>
      <c r="B327" s="42">
        <v>5</v>
      </c>
      <c r="C327" s="42" t="str">
        <f t="shared" si="5"/>
        <v/>
      </c>
      <c r="D327" s="42"/>
      <c r="E327" s="42"/>
      <c r="F327" s="42"/>
    </row>
    <row r="328" spans="1:6" ht="14.25" customHeight="1">
      <c r="A328" s="42">
        <v>325</v>
      </c>
      <c r="B328" s="42">
        <v>1</v>
      </c>
      <c r="C328" s="42" t="str">
        <f t="shared" si="5"/>
        <v/>
      </c>
      <c r="D328" s="42"/>
      <c r="E328" s="42"/>
      <c r="F328" s="42"/>
    </row>
    <row r="329" spans="1:6" ht="14.25" customHeight="1">
      <c r="A329" s="42">
        <v>326</v>
      </c>
      <c r="B329" s="42">
        <v>2</v>
      </c>
      <c r="C329" s="42" t="str">
        <f t="shared" si="5"/>
        <v/>
      </c>
      <c r="D329" s="42"/>
      <c r="E329" s="42"/>
      <c r="F329" s="42"/>
    </row>
    <row r="330" spans="1:6" ht="14.25" customHeight="1">
      <c r="A330" s="42">
        <v>327</v>
      </c>
      <c r="B330" s="42">
        <v>3</v>
      </c>
      <c r="C330" s="42" t="str">
        <f t="shared" si="5"/>
        <v/>
      </c>
      <c r="D330" s="42"/>
      <c r="E330" s="42"/>
      <c r="F330" s="42"/>
    </row>
    <row r="331" spans="1:6" ht="14.25" customHeight="1">
      <c r="A331" s="42">
        <v>328</v>
      </c>
      <c r="B331" s="42">
        <v>4</v>
      </c>
      <c r="C331" s="42" t="str">
        <f t="shared" si="5"/>
        <v/>
      </c>
      <c r="D331" s="42"/>
      <c r="E331" s="42"/>
      <c r="F331" s="42"/>
    </row>
    <row r="332" spans="1:6" ht="14.25" customHeight="1">
      <c r="A332" s="42">
        <v>329</v>
      </c>
      <c r="B332" s="42">
        <v>5</v>
      </c>
      <c r="C332" s="42" t="str">
        <f t="shared" si="5"/>
        <v/>
      </c>
      <c r="D332" s="42"/>
      <c r="E332" s="42"/>
      <c r="F332" s="42"/>
    </row>
    <row r="333" spans="1:6" ht="14.25" customHeight="1">
      <c r="A333" s="42">
        <v>330</v>
      </c>
      <c r="B333" s="42">
        <v>1</v>
      </c>
      <c r="C333" s="42" t="str">
        <f t="shared" si="5"/>
        <v/>
      </c>
      <c r="D333" s="42"/>
      <c r="E333" s="42"/>
      <c r="F333" s="42"/>
    </row>
    <row r="334" spans="1:6" ht="14.25" customHeight="1">
      <c r="A334" s="42">
        <v>331</v>
      </c>
      <c r="B334" s="42">
        <v>2</v>
      </c>
      <c r="C334" s="42" t="str">
        <f t="shared" si="5"/>
        <v/>
      </c>
      <c r="D334" s="42"/>
      <c r="E334" s="42"/>
      <c r="F334" s="42"/>
    </row>
    <row r="335" spans="1:6" ht="14.25" customHeight="1">
      <c r="A335" s="42">
        <v>332</v>
      </c>
      <c r="B335" s="42">
        <v>3</v>
      </c>
      <c r="C335" s="42" t="str">
        <f t="shared" si="5"/>
        <v/>
      </c>
      <c r="D335" s="42"/>
      <c r="E335" s="42"/>
      <c r="F335" s="42"/>
    </row>
    <row r="336" spans="1:6" ht="14.25" customHeight="1">
      <c r="A336" s="42">
        <v>333</v>
      </c>
      <c r="B336" s="42">
        <v>4</v>
      </c>
      <c r="C336" s="42" t="str">
        <f t="shared" si="5"/>
        <v/>
      </c>
      <c r="D336" s="42"/>
      <c r="E336" s="42"/>
      <c r="F336" s="42"/>
    </row>
    <row r="337" spans="1:6" ht="14.25" customHeight="1">
      <c r="A337" s="42">
        <v>334</v>
      </c>
      <c r="B337" s="42">
        <v>5</v>
      </c>
      <c r="C337" s="42" t="str">
        <f t="shared" si="5"/>
        <v/>
      </c>
      <c r="D337" s="42"/>
      <c r="E337" s="42"/>
      <c r="F337" s="42"/>
    </row>
    <row r="338" spans="1:6" ht="14.25" customHeight="1">
      <c r="A338" s="42">
        <v>335</v>
      </c>
      <c r="B338" s="42">
        <v>1</v>
      </c>
      <c r="C338" s="42" t="str">
        <f t="shared" si="5"/>
        <v/>
      </c>
      <c r="D338" s="42"/>
      <c r="E338" s="42"/>
      <c r="F338" s="42"/>
    </row>
    <row r="339" spans="1:6" ht="14.25" customHeight="1">
      <c r="A339" s="42">
        <v>336</v>
      </c>
      <c r="B339" s="42">
        <v>2</v>
      </c>
      <c r="C339" s="42" t="str">
        <f t="shared" si="5"/>
        <v/>
      </c>
      <c r="D339" s="42"/>
      <c r="E339" s="42"/>
      <c r="F339" s="42"/>
    </row>
    <row r="340" spans="1:6" ht="14.25" customHeight="1">
      <c r="A340" s="42">
        <v>337</v>
      </c>
      <c r="B340" s="42">
        <v>3</v>
      </c>
      <c r="C340" s="42" t="str">
        <f t="shared" si="5"/>
        <v/>
      </c>
      <c r="D340" s="42"/>
      <c r="E340" s="42"/>
      <c r="F340" s="42"/>
    </row>
    <row r="341" spans="1:6" ht="14.25" customHeight="1">
      <c r="A341" s="42">
        <v>338</v>
      </c>
      <c r="B341" s="42">
        <v>4</v>
      </c>
      <c r="C341" s="42" t="str">
        <f t="shared" si="5"/>
        <v/>
      </c>
      <c r="D341" s="42"/>
      <c r="E341" s="42"/>
      <c r="F341" s="42"/>
    </row>
    <row r="342" spans="1:6" ht="14.25" customHeight="1">
      <c r="A342" s="42">
        <v>339</v>
      </c>
      <c r="B342" s="42">
        <v>5</v>
      </c>
      <c r="C342" s="42" t="str">
        <f t="shared" si="5"/>
        <v/>
      </c>
      <c r="D342" s="42"/>
      <c r="E342" s="42"/>
      <c r="F342" s="42"/>
    </row>
    <row r="343" spans="1:6" ht="14.25" customHeight="1">
      <c r="A343" s="42">
        <v>340</v>
      </c>
      <c r="B343" s="42">
        <v>1</v>
      </c>
      <c r="C343" s="42" t="str">
        <f t="shared" si="5"/>
        <v/>
      </c>
      <c r="D343" s="42"/>
      <c r="E343" s="42"/>
      <c r="F343" s="42"/>
    </row>
    <row r="344" spans="1:6" ht="14.25" customHeight="1">
      <c r="A344" s="42">
        <v>341</v>
      </c>
      <c r="B344" s="42">
        <v>2</v>
      </c>
      <c r="C344" s="42" t="str">
        <f t="shared" si="5"/>
        <v/>
      </c>
      <c r="D344" s="42"/>
      <c r="E344" s="42"/>
      <c r="F344" s="42"/>
    </row>
    <row r="345" spans="1:6" ht="14.25" customHeight="1">
      <c r="A345" s="42">
        <v>342</v>
      </c>
      <c r="B345" s="42">
        <v>3</v>
      </c>
      <c r="C345" s="42" t="str">
        <f t="shared" si="5"/>
        <v/>
      </c>
      <c r="D345" s="42"/>
      <c r="E345" s="42"/>
      <c r="F345" s="42"/>
    </row>
    <row r="346" spans="1:6" ht="14.25" customHeight="1">
      <c r="A346" s="42">
        <v>343</v>
      </c>
      <c r="B346" s="42">
        <v>4</v>
      </c>
      <c r="C346" s="42" t="str">
        <f t="shared" si="5"/>
        <v/>
      </c>
      <c r="D346" s="42"/>
      <c r="E346" s="42"/>
      <c r="F346" s="42"/>
    </row>
    <row r="347" spans="1:6" ht="14.25" customHeight="1">
      <c r="A347" s="42">
        <v>344</v>
      </c>
      <c r="B347" s="42">
        <v>5</v>
      </c>
      <c r="C347" s="42" t="str">
        <f t="shared" si="5"/>
        <v/>
      </c>
      <c r="D347" s="42"/>
      <c r="E347" s="42"/>
      <c r="F347" s="42"/>
    </row>
    <row r="348" spans="1:6" ht="14.25" customHeight="1">
      <c r="A348" s="42">
        <v>345</v>
      </c>
      <c r="B348" s="42">
        <v>1</v>
      </c>
      <c r="C348" s="42" t="str">
        <f t="shared" si="5"/>
        <v/>
      </c>
      <c r="D348" s="42"/>
      <c r="E348" s="42"/>
      <c r="F348" s="42"/>
    </row>
    <row r="349" spans="1:6" ht="14.25" customHeight="1">
      <c r="A349" s="42">
        <v>346</v>
      </c>
      <c r="B349" s="42">
        <v>2</v>
      </c>
      <c r="C349" s="42" t="str">
        <f t="shared" si="5"/>
        <v/>
      </c>
      <c r="D349" s="42"/>
      <c r="E349" s="42"/>
      <c r="F349" s="42"/>
    </row>
    <row r="350" spans="1:6" ht="14.25" customHeight="1">
      <c r="A350" s="42">
        <v>347</v>
      </c>
      <c r="B350" s="42">
        <v>3</v>
      </c>
      <c r="C350" s="42" t="str">
        <f t="shared" si="5"/>
        <v/>
      </c>
      <c r="D350" s="42"/>
      <c r="E350" s="42"/>
      <c r="F350" s="42"/>
    </row>
    <row r="351" spans="1:6" ht="14.25" customHeight="1">
      <c r="A351" s="42">
        <v>348</v>
      </c>
      <c r="B351" s="42">
        <v>4</v>
      </c>
      <c r="C351" s="42" t="str">
        <f t="shared" si="5"/>
        <v/>
      </c>
      <c r="D351" s="42"/>
      <c r="E351" s="42"/>
      <c r="F351" s="42"/>
    </row>
    <row r="352" spans="1:6" ht="14.25" customHeight="1">
      <c r="A352" s="42">
        <v>349</v>
      </c>
      <c r="B352" s="42">
        <v>5</v>
      </c>
      <c r="C352" s="42" t="str">
        <f t="shared" si="5"/>
        <v/>
      </c>
      <c r="D352" s="42"/>
      <c r="E352" s="42"/>
      <c r="F352" s="42"/>
    </row>
    <row r="353" spans="1:6" ht="14.25" customHeight="1">
      <c r="A353" s="42">
        <v>350</v>
      </c>
      <c r="B353" s="42">
        <v>1</v>
      </c>
      <c r="C353" s="42" t="str">
        <f t="shared" si="5"/>
        <v/>
      </c>
      <c r="D353" s="42"/>
      <c r="E353" s="42"/>
      <c r="F353" s="42"/>
    </row>
    <row r="354" spans="1:6" ht="14.25" customHeight="1">
      <c r="A354" s="42">
        <v>351</v>
      </c>
      <c r="B354" s="42">
        <v>2</v>
      </c>
      <c r="C354" s="42" t="str">
        <f t="shared" si="5"/>
        <v/>
      </c>
      <c r="D354" s="42"/>
      <c r="E354" s="42"/>
      <c r="F354" s="42"/>
    </row>
    <row r="355" spans="1:6" ht="14.25" customHeight="1">
      <c r="A355" s="42">
        <v>352</v>
      </c>
      <c r="B355" s="42">
        <v>3</v>
      </c>
      <c r="C355" s="42" t="str">
        <f t="shared" si="5"/>
        <v/>
      </c>
      <c r="D355" s="42"/>
      <c r="E355" s="42"/>
      <c r="F355" s="42"/>
    </row>
    <row r="356" spans="1:6" ht="14.25" customHeight="1">
      <c r="A356" s="42">
        <v>353</v>
      </c>
      <c r="B356" s="42">
        <v>4</v>
      </c>
      <c r="C356" s="42" t="str">
        <f t="shared" si="5"/>
        <v/>
      </c>
      <c r="D356" s="42"/>
      <c r="E356" s="42"/>
      <c r="F356" s="42"/>
    </row>
    <row r="357" spans="1:6" ht="14.25" customHeight="1">
      <c r="A357" s="42">
        <v>354</v>
      </c>
      <c r="B357" s="42">
        <v>5</v>
      </c>
      <c r="C357" s="42" t="str">
        <f t="shared" si="5"/>
        <v/>
      </c>
      <c r="D357" s="42"/>
      <c r="E357" s="42"/>
      <c r="F357" s="42"/>
    </row>
    <row r="358" spans="1:6" ht="14.25" customHeight="1">
      <c r="A358" s="42">
        <v>355</v>
      </c>
      <c r="B358" s="42">
        <v>1</v>
      </c>
      <c r="C358" s="42" t="str">
        <f t="shared" si="5"/>
        <v/>
      </c>
      <c r="D358" s="42"/>
      <c r="E358" s="42"/>
      <c r="F358" s="42"/>
    </row>
    <row r="359" spans="1:6" ht="14.25" customHeight="1">
      <c r="A359" s="42">
        <v>356</v>
      </c>
      <c r="B359" s="42">
        <v>2</v>
      </c>
      <c r="C359" s="42" t="str">
        <f t="shared" si="5"/>
        <v/>
      </c>
      <c r="D359" s="42"/>
      <c r="E359" s="42"/>
      <c r="F359" s="42"/>
    </row>
    <row r="360" spans="1:6" ht="14.25" customHeight="1">
      <c r="A360" s="42">
        <v>357</v>
      </c>
      <c r="B360" s="42">
        <v>3</v>
      </c>
      <c r="C360" s="42" t="str">
        <f t="shared" si="5"/>
        <v/>
      </c>
      <c r="D360" s="42"/>
      <c r="E360" s="42"/>
      <c r="F360" s="42"/>
    </row>
    <row r="361" spans="1:6" ht="14.25" customHeight="1">
      <c r="A361" s="42">
        <v>358</v>
      </c>
      <c r="B361" s="42">
        <v>4</v>
      </c>
      <c r="C361" s="42" t="str">
        <f t="shared" si="5"/>
        <v/>
      </c>
      <c r="D361" s="42"/>
      <c r="E361" s="42"/>
      <c r="F361" s="42"/>
    </row>
    <row r="362" spans="1:6" ht="14.25" customHeight="1">
      <c r="A362" s="42">
        <v>359</v>
      </c>
      <c r="B362" s="42">
        <v>5</v>
      </c>
      <c r="C362" s="42" t="str">
        <f t="shared" si="5"/>
        <v/>
      </c>
      <c r="D362" s="42"/>
      <c r="E362" s="42"/>
      <c r="F362" s="42"/>
    </row>
    <row r="363" spans="1:6" ht="14.25" customHeight="1">
      <c r="A363" s="42">
        <v>360</v>
      </c>
      <c r="B363" s="42">
        <v>1</v>
      </c>
      <c r="C363" s="42" t="str">
        <f t="shared" si="5"/>
        <v/>
      </c>
      <c r="D363" s="42"/>
      <c r="E363" s="42"/>
      <c r="F363" s="42"/>
    </row>
    <row r="364" spans="1:6" ht="14.25" customHeight="1">
      <c r="A364" s="42">
        <v>361</v>
      </c>
      <c r="B364" s="42">
        <v>2</v>
      </c>
      <c r="C364" s="42" t="str">
        <f t="shared" si="5"/>
        <v/>
      </c>
      <c r="D364" s="42"/>
      <c r="E364" s="42"/>
      <c r="F364" s="42"/>
    </row>
    <row r="365" spans="1:6" ht="14.25" customHeight="1">
      <c r="A365" s="42">
        <v>362</v>
      </c>
      <c r="B365" s="42">
        <v>3</v>
      </c>
      <c r="C365" s="42" t="str">
        <f t="shared" si="5"/>
        <v/>
      </c>
      <c r="D365" s="42"/>
      <c r="E365" s="42"/>
      <c r="F365" s="42"/>
    </row>
    <row r="366" spans="1:6" ht="14.25" customHeight="1">
      <c r="A366" s="42">
        <v>363</v>
      </c>
      <c r="B366" s="42">
        <v>4</v>
      </c>
      <c r="C366" s="42" t="str">
        <f t="shared" si="5"/>
        <v/>
      </c>
      <c r="D366" s="42"/>
      <c r="E366" s="42"/>
      <c r="F366" s="42"/>
    </row>
    <row r="367" spans="1:6" ht="14.25" customHeight="1">
      <c r="A367" s="42">
        <v>364</v>
      </c>
      <c r="B367" s="42">
        <v>5</v>
      </c>
      <c r="C367" s="42" t="str">
        <f t="shared" si="5"/>
        <v/>
      </c>
      <c r="D367" s="42"/>
      <c r="E367" s="42"/>
      <c r="F367" s="42"/>
    </row>
    <row r="368" spans="1:6" ht="14.25" customHeight="1">
      <c r="A368" s="42">
        <v>365</v>
      </c>
      <c r="B368" s="42">
        <v>1</v>
      </c>
      <c r="C368" s="42" t="str">
        <f t="shared" si="5"/>
        <v/>
      </c>
      <c r="D368" s="42"/>
      <c r="E368" s="42"/>
      <c r="F368" s="42"/>
    </row>
    <row r="369" spans="1:6" ht="14.25" customHeight="1">
      <c r="A369" s="42">
        <v>366</v>
      </c>
      <c r="B369" s="42">
        <v>2</v>
      </c>
      <c r="C369" s="42" t="str">
        <f t="shared" si="5"/>
        <v/>
      </c>
      <c r="D369" s="42"/>
      <c r="E369" s="42"/>
      <c r="F369" s="42"/>
    </row>
    <row r="370" spans="1:6" ht="14.25" customHeight="1">
      <c r="A370" s="42">
        <v>367</v>
      </c>
      <c r="B370" s="42">
        <v>3</v>
      </c>
      <c r="C370" s="42" t="str">
        <f t="shared" si="5"/>
        <v/>
      </c>
      <c r="D370" s="42"/>
      <c r="E370" s="42"/>
      <c r="F370" s="42"/>
    </row>
    <row r="371" spans="1:6" ht="14.25" customHeight="1">
      <c r="A371" s="42">
        <v>368</v>
      </c>
      <c r="B371" s="42">
        <v>4</v>
      </c>
      <c r="C371" s="42" t="str">
        <f t="shared" si="5"/>
        <v/>
      </c>
      <c r="D371" s="42"/>
      <c r="E371" s="42"/>
      <c r="F371" s="42"/>
    </row>
    <row r="372" spans="1:6" ht="14.25" customHeight="1">
      <c r="A372" s="42">
        <v>369</v>
      </c>
      <c r="B372" s="42">
        <v>5</v>
      </c>
      <c r="C372" s="42" t="str">
        <f t="shared" si="5"/>
        <v/>
      </c>
      <c r="D372" s="42"/>
      <c r="E372" s="42"/>
      <c r="F372" s="42"/>
    </row>
    <row r="373" spans="1:6" ht="14.25" customHeight="1">
      <c r="A373" s="42">
        <v>370</v>
      </c>
      <c r="B373" s="42">
        <v>1</v>
      </c>
      <c r="C373" s="42" t="str">
        <f t="shared" si="5"/>
        <v/>
      </c>
      <c r="D373" s="42"/>
      <c r="E373" s="42"/>
      <c r="F373" s="42"/>
    </row>
    <row r="374" spans="1:6" ht="14.25" customHeight="1">
      <c r="A374" s="42">
        <v>371</v>
      </c>
      <c r="B374" s="42">
        <v>2</v>
      </c>
      <c r="C374" s="42" t="str">
        <f t="shared" si="5"/>
        <v/>
      </c>
      <c r="D374" s="42"/>
      <c r="E374" s="42"/>
      <c r="F374" s="42"/>
    </row>
    <row r="375" spans="1:6" ht="14.25" customHeight="1">
      <c r="A375" s="42">
        <v>372</v>
      </c>
      <c r="B375" s="42">
        <v>3</v>
      </c>
      <c r="C375" s="42" t="str">
        <f t="shared" si="5"/>
        <v/>
      </c>
      <c r="D375" s="42"/>
      <c r="E375" s="42"/>
      <c r="F375" s="42"/>
    </row>
    <row r="376" spans="1:6" ht="14.25" customHeight="1">
      <c r="A376" s="42">
        <v>373</v>
      </c>
      <c r="B376" s="42">
        <v>4</v>
      </c>
      <c r="C376" s="42" t="str">
        <f t="shared" si="5"/>
        <v/>
      </c>
      <c r="D376" s="42"/>
      <c r="E376" s="42"/>
      <c r="F376" s="42"/>
    </row>
    <row r="377" spans="1:6" ht="14.25" customHeight="1">
      <c r="A377" s="42">
        <v>374</v>
      </c>
      <c r="B377" s="42">
        <v>5</v>
      </c>
      <c r="C377" s="42" t="str">
        <f t="shared" si="5"/>
        <v/>
      </c>
      <c r="D377" s="42"/>
      <c r="E377" s="42"/>
      <c r="F377" s="42"/>
    </row>
    <row r="378" spans="1:6" ht="14.25" customHeight="1">
      <c r="A378" s="42">
        <v>375</v>
      </c>
      <c r="B378" s="42">
        <v>1</v>
      </c>
      <c r="C378" s="42" t="str">
        <f t="shared" si="5"/>
        <v/>
      </c>
      <c r="D378" s="42"/>
      <c r="E378" s="42"/>
      <c r="F378" s="42"/>
    </row>
    <row r="379" spans="1:6" ht="14.25" customHeight="1">
      <c r="A379" s="42">
        <v>376</v>
      </c>
      <c r="B379" s="42">
        <v>2</v>
      </c>
      <c r="C379" s="42" t="str">
        <f t="shared" si="5"/>
        <v/>
      </c>
      <c r="D379" s="42"/>
      <c r="E379" s="42"/>
      <c r="F379" s="42"/>
    </row>
    <row r="380" spans="1:6" ht="14.25" customHeight="1">
      <c r="A380" s="42">
        <v>377</v>
      </c>
      <c r="B380" s="42">
        <v>3</v>
      </c>
      <c r="C380" s="42" t="str">
        <f t="shared" si="5"/>
        <v/>
      </c>
      <c r="D380" s="42"/>
      <c r="E380" s="42"/>
      <c r="F380" s="42"/>
    </row>
    <row r="381" spans="1:6" ht="14.25" customHeight="1">
      <c r="A381" s="42">
        <v>378</v>
      </c>
      <c r="B381" s="42">
        <v>4</v>
      </c>
      <c r="C381" s="42" t="str">
        <f t="shared" si="5"/>
        <v/>
      </c>
      <c r="D381" s="42"/>
      <c r="E381" s="42"/>
      <c r="F381" s="42"/>
    </row>
    <row r="382" spans="1:6" ht="14.25" customHeight="1">
      <c r="A382" s="42">
        <v>379</v>
      </c>
      <c r="B382" s="42">
        <v>5</v>
      </c>
      <c r="C382" s="42" t="str">
        <f t="shared" si="5"/>
        <v/>
      </c>
      <c r="D382" s="42"/>
      <c r="E382" s="42"/>
      <c r="F382" s="42"/>
    </row>
    <row r="383" spans="1:6" ht="14.25" customHeight="1">
      <c r="A383" s="42">
        <v>380</v>
      </c>
      <c r="B383" s="42">
        <v>1</v>
      </c>
      <c r="C383" s="42" t="str">
        <f t="shared" si="5"/>
        <v/>
      </c>
      <c r="D383" s="42"/>
      <c r="E383" s="42"/>
      <c r="F383" s="42"/>
    </row>
    <row r="384" spans="1:6" ht="14.25" customHeight="1">
      <c r="A384" s="42">
        <v>381</v>
      </c>
      <c r="B384" s="42">
        <v>2</v>
      </c>
      <c r="C384" s="42" t="str">
        <f t="shared" si="5"/>
        <v/>
      </c>
      <c r="D384" s="42"/>
      <c r="E384" s="42"/>
      <c r="F384" s="42"/>
    </row>
    <row r="385" spans="1:6" ht="14.25" customHeight="1">
      <c r="A385" s="42">
        <v>382</v>
      </c>
      <c r="B385" s="42">
        <v>3</v>
      </c>
      <c r="C385" s="42" t="str">
        <f t="shared" si="5"/>
        <v/>
      </c>
      <c r="D385" s="42"/>
      <c r="E385" s="42"/>
      <c r="F385" s="42"/>
    </row>
    <row r="386" spans="1:6" ht="14.25" customHeight="1">
      <c r="A386" s="42">
        <v>383</v>
      </c>
      <c r="B386" s="42">
        <v>4</v>
      </c>
      <c r="C386" s="42" t="str">
        <f t="shared" si="5"/>
        <v/>
      </c>
      <c r="D386" s="42"/>
      <c r="E386" s="42"/>
      <c r="F386" s="42"/>
    </row>
    <row r="387" spans="1:6" ht="14.25" customHeight="1">
      <c r="A387" s="42">
        <v>384</v>
      </c>
      <c r="B387" s="42">
        <v>5</v>
      </c>
      <c r="C387" s="42" t="str">
        <f t="shared" si="5"/>
        <v/>
      </c>
      <c r="D387" s="42"/>
      <c r="E387" s="42"/>
      <c r="F387" s="42"/>
    </row>
    <row r="388" spans="1:6" ht="14.25" customHeight="1">
      <c r="A388" s="42">
        <v>385</v>
      </c>
      <c r="B388" s="42">
        <v>1</v>
      </c>
      <c r="C388" s="42" t="str">
        <f t="shared" ref="C388:C451" si="6">IF(VALUE(B$1)=A388,B388,"")</f>
        <v/>
      </c>
      <c r="D388" s="42"/>
      <c r="E388" s="42"/>
      <c r="F388" s="42"/>
    </row>
    <row r="389" spans="1:6" ht="14.25" customHeight="1">
      <c r="A389" s="42">
        <v>386</v>
      </c>
      <c r="B389" s="42">
        <v>2</v>
      </c>
      <c r="C389" s="42" t="str">
        <f t="shared" si="6"/>
        <v/>
      </c>
      <c r="D389" s="42"/>
      <c r="E389" s="42"/>
      <c r="F389" s="42"/>
    </row>
    <row r="390" spans="1:6" ht="14.25" customHeight="1">
      <c r="A390" s="42">
        <v>387</v>
      </c>
      <c r="B390" s="42">
        <v>3</v>
      </c>
      <c r="C390" s="42" t="str">
        <f t="shared" si="6"/>
        <v/>
      </c>
      <c r="D390" s="42"/>
      <c r="E390" s="42"/>
      <c r="F390" s="42"/>
    </row>
    <row r="391" spans="1:6" ht="14.25" customHeight="1">
      <c r="A391" s="42">
        <v>388</v>
      </c>
      <c r="B391" s="42">
        <v>4</v>
      </c>
      <c r="C391" s="42" t="str">
        <f t="shared" si="6"/>
        <v/>
      </c>
      <c r="D391" s="42"/>
      <c r="E391" s="42"/>
      <c r="F391" s="42"/>
    </row>
    <row r="392" spans="1:6" ht="14.25" customHeight="1">
      <c r="A392" s="42">
        <v>389</v>
      </c>
      <c r="B392" s="42">
        <v>5</v>
      </c>
      <c r="C392" s="42" t="str">
        <f t="shared" si="6"/>
        <v/>
      </c>
      <c r="D392" s="42"/>
      <c r="E392" s="42"/>
      <c r="F392" s="42"/>
    </row>
    <row r="393" spans="1:6" ht="14.25" customHeight="1">
      <c r="A393" s="42">
        <v>390</v>
      </c>
      <c r="B393" s="42">
        <v>1</v>
      </c>
      <c r="C393" s="42" t="str">
        <f t="shared" si="6"/>
        <v/>
      </c>
      <c r="D393" s="42"/>
      <c r="E393" s="42"/>
      <c r="F393" s="42"/>
    </row>
    <row r="394" spans="1:6" ht="14.25" customHeight="1">
      <c r="A394" s="42">
        <v>391</v>
      </c>
      <c r="B394" s="42">
        <v>2</v>
      </c>
      <c r="C394" s="42" t="str">
        <f t="shared" si="6"/>
        <v/>
      </c>
      <c r="D394" s="42"/>
      <c r="E394" s="42"/>
      <c r="F394" s="42"/>
    </row>
    <row r="395" spans="1:6" ht="14.25" customHeight="1">
      <c r="A395" s="42">
        <v>392</v>
      </c>
      <c r="B395" s="42">
        <v>3</v>
      </c>
      <c r="C395" s="42" t="str">
        <f t="shared" si="6"/>
        <v/>
      </c>
      <c r="D395" s="42"/>
      <c r="E395" s="42"/>
      <c r="F395" s="42"/>
    </row>
    <row r="396" spans="1:6" ht="14.25" customHeight="1">
      <c r="A396" s="42">
        <v>393</v>
      </c>
      <c r="B396" s="42">
        <v>4</v>
      </c>
      <c r="C396" s="42">
        <f t="shared" si="6"/>
        <v>4</v>
      </c>
      <c r="D396" s="42"/>
      <c r="E396" s="42"/>
      <c r="F396" s="42"/>
    </row>
    <row r="397" spans="1:6" ht="14.25" customHeight="1">
      <c r="A397" s="42">
        <v>394</v>
      </c>
      <c r="B397" s="42">
        <v>5</v>
      </c>
      <c r="C397" s="42" t="str">
        <f t="shared" si="6"/>
        <v/>
      </c>
      <c r="D397" s="42"/>
      <c r="E397" s="42"/>
      <c r="F397" s="42"/>
    </row>
    <row r="398" spans="1:6" ht="14.25" customHeight="1">
      <c r="A398" s="42">
        <v>395</v>
      </c>
      <c r="B398" s="42">
        <v>1</v>
      </c>
      <c r="C398" s="42" t="str">
        <f t="shared" si="6"/>
        <v/>
      </c>
      <c r="D398" s="42"/>
      <c r="E398" s="42"/>
      <c r="F398" s="42"/>
    </row>
    <row r="399" spans="1:6" ht="14.25" customHeight="1">
      <c r="A399" s="42">
        <v>396</v>
      </c>
      <c r="B399" s="42">
        <v>2</v>
      </c>
      <c r="C399" s="42" t="str">
        <f t="shared" si="6"/>
        <v/>
      </c>
      <c r="D399" s="42"/>
      <c r="E399" s="42"/>
      <c r="F399" s="42"/>
    </row>
    <row r="400" spans="1:6" ht="14.25" customHeight="1">
      <c r="A400" s="42">
        <v>397</v>
      </c>
      <c r="B400" s="42">
        <v>3</v>
      </c>
      <c r="C400" s="42" t="str">
        <f t="shared" si="6"/>
        <v/>
      </c>
      <c r="D400" s="42"/>
      <c r="E400" s="42"/>
      <c r="F400" s="42"/>
    </row>
    <row r="401" spans="1:6" ht="14.25" customHeight="1">
      <c r="A401" s="42">
        <v>398</v>
      </c>
      <c r="B401" s="42">
        <v>4</v>
      </c>
      <c r="C401" s="42" t="str">
        <f t="shared" si="6"/>
        <v/>
      </c>
      <c r="D401" s="42"/>
      <c r="E401" s="42"/>
      <c r="F401" s="42"/>
    </row>
    <row r="402" spans="1:6" ht="14.25" customHeight="1">
      <c r="A402" s="42">
        <v>399</v>
      </c>
      <c r="B402" s="42">
        <v>5</v>
      </c>
      <c r="C402" s="42" t="str">
        <f t="shared" si="6"/>
        <v/>
      </c>
      <c r="D402" s="42"/>
      <c r="E402" s="42"/>
      <c r="F402" s="42"/>
    </row>
    <row r="403" spans="1:6" ht="14.25" customHeight="1">
      <c r="A403" s="42">
        <v>400</v>
      </c>
      <c r="B403" s="42">
        <v>1</v>
      </c>
      <c r="C403" s="42" t="str">
        <f t="shared" si="6"/>
        <v/>
      </c>
      <c r="D403" s="42"/>
      <c r="E403" s="42"/>
      <c r="F403" s="42"/>
    </row>
    <row r="404" spans="1:6" ht="14.25" customHeight="1">
      <c r="A404" s="42">
        <v>401</v>
      </c>
      <c r="B404" s="42">
        <v>2</v>
      </c>
      <c r="C404" s="42" t="str">
        <f t="shared" si="6"/>
        <v/>
      </c>
      <c r="D404" s="42"/>
      <c r="E404" s="42"/>
      <c r="F404" s="42"/>
    </row>
    <row r="405" spans="1:6" ht="14.25" customHeight="1">
      <c r="A405" s="42">
        <v>402</v>
      </c>
      <c r="B405" s="42">
        <v>3</v>
      </c>
      <c r="C405" s="42" t="str">
        <f t="shared" si="6"/>
        <v/>
      </c>
      <c r="D405" s="42"/>
      <c r="E405" s="42"/>
      <c r="F405" s="42"/>
    </row>
    <row r="406" spans="1:6" ht="14.25" customHeight="1">
      <c r="A406" s="42">
        <v>403</v>
      </c>
      <c r="B406" s="42">
        <v>4</v>
      </c>
      <c r="C406" s="42" t="str">
        <f t="shared" si="6"/>
        <v/>
      </c>
      <c r="D406" s="42"/>
      <c r="E406" s="42"/>
      <c r="F406" s="42"/>
    </row>
    <row r="407" spans="1:6" ht="14.25" customHeight="1">
      <c r="A407" s="42">
        <v>404</v>
      </c>
      <c r="B407" s="42">
        <v>5</v>
      </c>
      <c r="C407" s="42" t="str">
        <f t="shared" si="6"/>
        <v/>
      </c>
      <c r="D407" s="42"/>
      <c r="E407" s="42"/>
      <c r="F407" s="42"/>
    </row>
    <row r="408" spans="1:6" ht="14.25" customHeight="1">
      <c r="A408" s="42">
        <v>405</v>
      </c>
      <c r="B408" s="42">
        <v>1</v>
      </c>
      <c r="C408" s="42" t="str">
        <f t="shared" si="6"/>
        <v/>
      </c>
      <c r="D408" s="42"/>
      <c r="E408" s="42"/>
      <c r="F408" s="42"/>
    </row>
    <row r="409" spans="1:6" ht="14.25" customHeight="1">
      <c r="A409" s="42">
        <v>406</v>
      </c>
      <c r="B409" s="42">
        <v>2</v>
      </c>
      <c r="C409" s="42" t="str">
        <f t="shared" si="6"/>
        <v/>
      </c>
      <c r="D409" s="42"/>
      <c r="E409" s="42"/>
      <c r="F409" s="42"/>
    </row>
    <row r="410" spans="1:6" ht="14.25" customHeight="1">
      <c r="A410" s="42">
        <v>407</v>
      </c>
      <c r="B410" s="42">
        <v>3</v>
      </c>
      <c r="C410" s="42" t="str">
        <f t="shared" si="6"/>
        <v/>
      </c>
      <c r="D410" s="42"/>
      <c r="E410" s="42"/>
      <c r="F410" s="42"/>
    </row>
    <row r="411" spans="1:6" ht="14.25" customHeight="1">
      <c r="A411" s="42">
        <v>408</v>
      </c>
      <c r="B411" s="42">
        <v>4</v>
      </c>
      <c r="C411" s="42" t="str">
        <f t="shared" si="6"/>
        <v/>
      </c>
      <c r="D411" s="42"/>
      <c r="E411" s="42"/>
      <c r="F411" s="42"/>
    </row>
    <row r="412" spans="1:6" ht="14.25" customHeight="1">
      <c r="A412" s="42">
        <v>409</v>
      </c>
      <c r="B412" s="42">
        <v>5</v>
      </c>
      <c r="C412" s="42" t="str">
        <f t="shared" si="6"/>
        <v/>
      </c>
      <c r="D412" s="42"/>
      <c r="E412" s="42"/>
      <c r="F412" s="42"/>
    </row>
    <row r="413" spans="1:6" ht="14.25" customHeight="1">
      <c r="A413" s="42">
        <v>410</v>
      </c>
      <c r="B413" s="42">
        <v>1</v>
      </c>
      <c r="C413" s="42" t="str">
        <f t="shared" si="6"/>
        <v/>
      </c>
      <c r="D413" s="42"/>
      <c r="E413" s="42"/>
      <c r="F413" s="42"/>
    </row>
    <row r="414" spans="1:6" ht="14.25" customHeight="1">
      <c r="A414" s="42">
        <v>411</v>
      </c>
      <c r="B414" s="42">
        <v>2</v>
      </c>
      <c r="C414" s="42" t="str">
        <f t="shared" si="6"/>
        <v/>
      </c>
      <c r="D414" s="42"/>
      <c r="E414" s="42"/>
      <c r="F414" s="42"/>
    </row>
    <row r="415" spans="1:6" ht="14.25" customHeight="1">
      <c r="A415" s="42">
        <v>412</v>
      </c>
      <c r="B415" s="42">
        <v>3</v>
      </c>
      <c r="C415" s="42" t="str">
        <f t="shared" si="6"/>
        <v/>
      </c>
      <c r="D415" s="42"/>
      <c r="E415" s="42"/>
      <c r="F415" s="42"/>
    </row>
    <row r="416" spans="1:6" ht="14.25" customHeight="1">
      <c r="A416" s="42">
        <v>413</v>
      </c>
      <c r="B416" s="42">
        <v>4</v>
      </c>
      <c r="C416" s="42" t="str">
        <f t="shared" si="6"/>
        <v/>
      </c>
      <c r="D416" s="42"/>
      <c r="E416" s="42"/>
      <c r="F416" s="42"/>
    </row>
    <row r="417" spans="1:6" ht="14.25" customHeight="1">
      <c r="A417" s="42">
        <v>414</v>
      </c>
      <c r="B417" s="42">
        <v>5</v>
      </c>
      <c r="C417" s="42" t="str">
        <f t="shared" si="6"/>
        <v/>
      </c>
      <c r="D417" s="42"/>
      <c r="E417" s="42"/>
      <c r="F417" s="42"/>
    </row>
    <row r="418" spans="1:6" ht="14.25" customHeight="1">
      <c r="A418" s="42">
        <v>415</v>
      </c>
      <c r="B418" s="42">
        <v>1</v>
      </c>
      <c r="C418" s="42" t="str">
        <f t="shared" si="6"/>
        <v/>
      </c>
      <c r="D418" s="42"/>
      <c r="E418" s="42"/>
      <c r="F418" s="42"/>
    </row>
    <row r="419" spans="1:6" ht="14.25" customHeight="1">
      <c r="A419" s="42">
        <v>416</v>
      </c>
      <c r="B419" s="42">
        <v>2</v>
      </c>
      <c r="C419" s="42" t="str">
        <f t="shared" si="6"/>
        <v/>
      </c>
      <c r="D419" s="42"/>
      <c r="E419" s="42"/>
      <c r="F419" s="42"/>
    </row>
    <row r="420" spans="1:6" ht="14.25" customHeight="1">
      <c r="A420" s="42">
        <v>417</v>
      </c>
      <c r="B420" s="42">
        <v>3</v>
      </c>
      <c r="C420" s="42" t="str">
        <f t="shared" si="6"/>
        <v/>
      </c>
      <c r="D420" s="42"/>
      <c r="E420" s="42"/>
      <c r="F420" s="42"/>
    </row>
    <row r="421" spans="1:6" ht="14.25" customHeight="1">
      <c r="A421" s="42">
        <v>418</v>
      </c>
      <c r="B421" s="42">
        <v>4</v>
      </c>
      <c r="C421" s="42" t="str">
        <f t="shared" si="6"/>
        <v/>
      </c>
      <c r="D421" s="42"/>
      <c r="E421" s="42"/>
      <c r="F421" s="42"/>
    </row>
    <row r="422" spans="1:6" ht="14.25" customHeight="1">
      <c r="A422" s="42">
        <v>419</v>
      </c>
      <c r="B422" s="42">
        <v>5</v>
      </c>
      <c r="C422" s="42" t="str">
        <f t="shared" si="6"/>
        <v/>
      </c>
      <c r="D422" s="42"/>
      <c r="E422" s="42"/>
      <c r="F422" s="42"/>
    </row>
    <row r="423" spans="1:6" ht="14.25" customHeight="1">
      <c r="A423" s="42">
        <v>420</v>
      </c>
      <c r="B423" s="42">
        <v>1</v>
      </c>
      <c r="C423" s="42" t="str">
        <f t="shared" si="6"/>
        <v/>
      </c>
      <c r="D423" s="42"/>
      <c r="E423" s="42"/>
      <c r="F423" s="42"/>
    </row>
    <row r="424" spans="1:6" ht="14.25" customHeight="1">
      <c r="A424" s="42">
        <v>421</v>
      </c>
      <c r="B424" s="42">
        <v>2</v>
      </c>
      <c r="C424" s="42" t="str">
        <f t="shared" si="6"/>
        <v/>
      </c>
      <c r="D424" s="42"/>
      <c r="E424" s="42"/>
      <c r="F424" s="42"/>
    </row>
    <row r="425" spans="1:6" ht="14.25" customHeight="1">
      <c r="A425" s="42">
        <v>422</v>
      </c>
      <c r="B425" s="42">
        <v>3</v>
      </c>
      <c r="C425" s="42" t="str">
        <f t="shared" si="6"/>
        <v/>
      </c>
      <c r="D425" s="42"/>
      <c r="E425" s="42"/>
      <c r="F425" s="42"/>
    </row>
    <row r="426" spans="1:6" ht="14.25" customHeight="1">
      <c r="A426" s="42">
        <v>423</v>
      </c>
      <c r="B426" s="42">
        <v>4</v>
      </c>
      <c r="C426" s="42" t="str">
        <f t="shared" si="6"/>
        <v/>
      </c>
      <c r="D426" s="42"/>
      <c r="E426" s="42"/>
      <c r="F426" s="42"/>
    </row>
    <row r="427" spans="1:6" ht="14.25" customHeight="1">
      <c r="A427" s="42">
        <v>424</v>
      </c>
      <c r="B427" s="42">
        <v>5</v>
      </c>
      <c r="C427" s="42" t="str">
        <f t="shared" si="6"/>
        <v/>
      </c>
      <c r="D427" s="42"/>
      <c r="E427" s="42"/>
      <c r="F427" s="42"/>
    </row>
    <row r="428" spans="1:6" ht="14.25" customHeight="1">
      <c r="A428" s="42">
        <v>425</v>
      </c>
      <c r="B428" s="42">
        <v>1</v>
      </c>
      <c r="C428" s="42" t="str">
        <f t="shared" si="6"/>
        <v/>
      </c>
      <c r="D428" s="42"/>
      <c r="E428" s="42"/>
      <c r="F428" s="42"/>
    </row>
    <row r="429" spans="1:6" ht="14.25" customHeight="1">
      <c r="A429" s="42">
        <v>426</v>
      </c>
      <c r="B429" s="42">
        <v>2</v>
      </c>
      <c r="C429" s="42" t="str">
        <f t="shared" si="6"/>
        <v/>
      </c>
      <c r="D429" s="42"/>
      <c r="E429" s="42"/>
      <c r="F429" s="42"/>
    </row>
    <row r="430" spans="1:6" ht="14.25" customHeight="1">
      <c r="A430" s="42">
        <v>427</v>
      </c>
      <c r="B430" s="42">
        <v>3</v>
      </c>
      <c r="C430" s="42" t="str">
        <f t="shared" si="6"/>
        <v/>
      </c>
      <c r="D430" s="42"/>
      <c r="E430" s="42"/>
      <c r="F430" s="42"/>
    </row>
    <row r="431" spans="1:6" ht="14.25" customHeight="1">
      <c r="A431" s="42">
        <v>428</v>
      </c>
      <c r="B431" s="42">
        <v>4</v>
      </c>
      <c r="C431" s="42" t="str">
        <f t="shared" si="6"/>
        <v/>
      </c>
      <c r="D431" s="42"/>
      <c r="E431" s="42"/>
      <c r="F431" s="42"/>
    </row>
    <row r="432" spans="1:6" ht="14.25" customHeight="1">
      <c r="A432" s="42">
        <v>429</v>
      </c>
      <c r="B432" s="42">
        <v>5</v>
      </c>
      <c r="C432" s="42" t="str">
        <f t="shared" si="6"/>
        <v/>
      </c>
      <c r="D432" s="42"/>
      <c r="E432" s="42"/>
      <c r="F432" s="42"/>
    </row>
    <row r="433" spans="1:6" ht="14.25" customHeight="1">
      <c r="A433" s="42">
        <v>430</v>
      </c>
      <c r="B433" s="42">
        <v>1</v>
      </c>
      <c r="C433" s="42" t="str">
        <f t="shared" si="6"/>
        <v/>
      </c>
      <c r="D433" s="42"/>
      <c r="E433" s="42"/>
      <c r="F433" s="42"/>
    </row>
    <row r="434" spans="1:6" ht="14.25" customHeight="1">
      <c r="A434" s="42">
        <v>431</v>
      </c>
      <c r="B434" s="42">
        <v>2</v>
      </c>
      <c r="C434" s="42" t="str">
        <f t="shared" si="6"/>
        <v/>
      </c>
      <c r="D434" s="42"/>
      <c r="E434" s="42"/>
      <c r="F434" s="42"/>
    </row>
    <row r="435" spans="1:6" ht="14.25" customHeight="1">
      <c r="A435" s="42">
        <v>432</v>
      </c>
      <c r="B435" s="42">
        <v>3</v>
      </c>
      <c r="C435" s="42" t="str">
        <f t="shared" si="6"/>
        <v/>
      </c>
      <c r="D435" s="42"/>
      <c r="E435" s="42"/>
      <c r="F435" s="42"/>
    </row>
    <row r="436" spans="1:6" ht="14.25" customHeight="1">
      <c r="A436" s="42">
        <v>433</v>
      </c>
      <c r="B436" s="42">
        <v>4</v>
      </c>
      <c r="C436" s="42" t="str">
        <f t="shared" si="6"/>
        <v/>
      </c>
      <c r="D436" s="42"/>
      <c r="E436" s="42"/>
      <c r="F436" s="42"/>
    </row>
    <row r="437" spans="1:6" ht="14.25" customHeight="1">
      <c r="A437" s="42">
        <v>434</v>
      </c>
      <c r="B437" s="42">
        <v>5</v>
      </c>
      <c r="C437" s="42" t="str">
        <f t="shared" si="6"/>
        <v/>
      </c>
      <c r="D437" s="42"/>
      <c r="E437" s="42"/>
      <c r="F437" s="42"/>
    </row>
    <row r="438" spans="1:6" ht="14.25" customHeight="1">
      <c r="A438" s="42">
        <v>435</v>
      </c>
      <c r="B438" s="42">
        <v>1</v>
      </c>
      <c r="C438" s="42" t="str">
        <f t="shared" si="6"/>
        <v/>
      </c>
      <c r="D438" s="42"/>
      <c r="E438" s="42"/>
      <c r="F438" s="42"/>
    </row>
    <row r="439" spans="1:6" ht="14.25" customHeight="1">
      <c r="A439" s="42">
        <v>436</v>
      </c>
      <c r="B439" s="42">
        <v>2</v>
      </c>
      <c r="C439" s="42" t="str">
        <f t="shared" si="6"/>
        <v/>
      </c>
      <c r="D439" s="42"/>
      <c r="E439" s="42"/>
      <c r="F439" s="42"/>
    </row>
    <row r="440" spans="1:6" ht="14.25" customHeight="1">
      <c r="A440" s="42">
        <v>437</v>
      </c>
      <c r="B440" s="42">
        <v>3</v>
      </c>
      <c r="C440" s="42" t="str">
        <f t="shared" si="6"/>
        <v/>
      </c>
      <c r="D440" s="42"/>
      <c r="E440" s="42"/>
      <c r="F440" s="42"/>
    </row>
    <row r="441" spans="1:6" ht="14.25" customHeight="1">
      <c r="A441" s="42">
        <v>438</v>
      </c>
      <c r="B441" s="42">
        <v>4</v>
      </c>
      <c r="C441" s="42" t="str">
        <f t="shared" si="6"/>
        <v/>
      </c>
      <c r="D441" s="42"/>
      <c r="E441" s="42"/>
      <c r="F441" s="42"/>
    </row>
    <row r="442" spans="1:6" ht="14.25" customHeight="1">
      <c r="A442" s="42">
        <v>439</v>
      </c>
      <c r="B442" s="42">
        <v>5</v>
      </c>
      <c r="C442" s="42" t="str">
        <f t="shared" si="6"/>
        <v/>
      </c>
      <c r="D442" s="42"/>
      <c r="E442" s="42"/>
      <c r="F442" s="42"/>
    </row>
    <row r="443" spans="1:6" ht="14.25" customHeight="1">
      <c r="A443" s="42">
        <v>440</v>
      </c>
      <c r="B443" s="42">
        <v>1</v>
      </c>
      <c r="C443" s="42" t="str">
        <f t="shared" si="6"/>
        <v/>
      </c>
      <c r="D443" s="42"/>
      <c r="E443" s="42"/>
      <c r="F443" s="42"/>
    </row>
    <row r="444" spans="1:6" ht="14.25" customHeight="1">
      <c r="A444" s="42">
        <v>441</v>
      </c>
      <c r="B444" s="42">
        <v>2</v>
      </c>
      <c r="C444" s="42" t="str">
        <f t="shared" si="6"/>
        <v/>
      </c>
      <c r="D444" s="42"/>
      <c r="E444" s="42"/>
      <c r="F444" s="42"/>
    </row>
    <row r="445" spans="1:6" ht="14.25" customHeight="1">
      <c r="A445" s="42">
        <v>442</v>
      </c>
      <c r="B445" s="42">
        <v>3</v>
      </c>
      <c r="C445" s="42" t="str">
        <f t="shared" si="6"/>
        <v/>
      </c>
      <c r="D445" s="42"/>
      <c r="E445" s="42"/>
      <c r="F445" s="42"/>
    </row>
    <row r="446" spans="1:6" ht="14.25" customHeight="1">
      <c r="A446" s="42">
        <v>443</v>
      </c>
      <c r="B446" s="42">
        <v>4</v>
      </c>
      <c r="C446" s="42" t="str">
        <f t="shared" si="6"/>
        <v/>
      </c>
      <c r="D446" s="42"/>
      <c r="E446" s="42"/>
      <c r="F446" s="42"/>
    </row>
    <row r="447" spans="1:6" ht="14.25" customHeight="1">
      <c r="A447" s="42">
        <v>444</v>
      </c>
      <c r="B447" s="42">
        <v>5</v>
      </c>
      <c r="C447" s="42" t="str">
        <f t="shared" si="6"/>
        <v/>
      </c>
      <c r="D447" s="42"/>
      <c r="E447" s="42"/>
      <c r="F447" s="42"/>
    </row>
    <row r="448" spans="1:6" ht="14.25" customHeight="1">
      <c r="A448" s="42">
        <v>445</v>
      </c>
      <c r="B448" s="42">
        <v>1</v>
      </c>
      <c r="C448" s="42" t="str">
        <f t="shared" si="6"/>
        <v/>
      </c>
      <c r="D448" s="42"/>
      <c r="E448" s="42"/>
      <c r="F448" s="42"/>
    </row>
    <row r="449" spans="1:6" ht="14.25" customHeight="1">
      <c r="A449" s="42">
        <v>446</v>
      </c>
      <c r="B449" s="42">
        <v>2</v>
      </c>
      <c r="C449" s="42" t="str">
        <f t="shared" si="6"/>
        <v/>
      </c>
      <c r="D449" s="42"/>
      <c r="E449" s="42"/>
      <c r="F449" s="42"/>
    </row>
    <row r="450" spans="1:6" ht="14.25" customHeight="1">
      <c r="A450" s="42">
        <v>447</v>
      </c>
      <c r="B450" s="42">
        <v>3</v>
      </c>
      <c r="C450" s="42" t="str">
        <f t="shared" si="6"/>
        <v/>
      </c>
      <c r="D450" s="42"/>
      <c r="E450" s="42"/>
      <c r="F450" s="42"/>
    </row>
    <row r="451" spans="1:6" ht="14.25" customHeight="1">
      <c r="A451" s="42">
        <v>448</v>
      </c>
      <c r="B451" s="42">
        <v>4</v>
      </c>
      <c r="C451" s="42" t="str">
        <f t="shared" si="6"/>
        <v/>
      </c>
      <c r="D451" s="42"/>
      <c r="E451" s="42"/>
      <c r="F451" s="42"/>
    </row>
    <row r="452" spans="1:6" ht="14.25" customHeight="1">
      <c r="A452" s="42">
        <v>449</v>
      </c>
      <c r="B452" s="42">
        <v>5</v>
      </c>
      <c r="C452" s="42" t="str">
        <f t="shared" ref="C452:C515" si="7">IF(VALUE(B$1)=A452,B452,"")</f>
        <v/>
      </c>
      <c r="D452" s="42"/>
      <c r="E452" s="42"/>
      <c r="F452" s="42"/>
    </row>
    <row r="453" spans="1:6" ht="14.25" customHeight="1">
      <c r="A453" s="42">
        <v>450</v>
      </c>
      <c r="B453" s="42">
        <v>1</v>
      </c>
      <c r="C453" s="42" t="str">
        <f t="shared" si="7"/>
        <v/>
      </c>
      <c r="D453" s="42"/>
      <c r="E453" s="42"/>
      <c r="F453" s="42"/>
    </row>
    <row r="454" spans="1:6" ht="14.25" customHeight="1">
      <c r="A454" s="42">
        <v>451</v>
      </c>
      <c r="B454" s="42">
        <v>2</v>
      </c>
      <c r="C454" s="42" t="str">
        <f t="shared" si="7"/>
        <v/>
      </c>
      <c r="D454" s="42"/>
      <c r="E454" s="42"/>
      <c r="F454" s="42"/>
    </row>
    <row r="455" spans="1:6" ht="14.25" customHeight="1">
      <c r="A455" s="42">
        <v>452</v>
      </c>
      <c r="B455" s="42">
        <v>3</v>
      </c>
      <c r="C455" s="42" t="str">
        <f t="shared" si="7"/>
        <v/>
      </c>
      <c r="D455" s="42"/>
      <c r="E455" s="42"/>
      <c r="F455" s="42"/>
    </row>
    <row r="456" spans="1:6" ht="14.25" customHeight="1">
      <c r="A456" s="42">
        <v>453</v>
      </c>
      <c r="B456" s="42">
        <v>4</v>
      </c>
      <c r="C456" s="42" t="str">
        <f t="shared" si="7"/>
        <v/>
      </c>
      <c r="D456" s="42"/>
      <c r="E456" s="42"/>
      <c r="F456" s="42"/>
    </row>
    <row r="457" spans="1:6" ht="14.25" customHeight="1">
      <c r="A457" s="42">
        <v>454</v>
      </c>
      <c r="B457" s="42">
        <v>5</v>
      </c>
      <c r="C457" s="42" t="str">
        <f t="shared" si="7"/>
        <v/>
      </c>
      <c r="D457" s="42"/>
      <c r="E457" s="42"/>
      <c r="F457" s="42"/>
    </row>
    <row r="458" spans="1:6" ht="14.25" customHeight="1">
      <c r="A458" s="42">
        <v>455</v>
      </c>
      <c r="B458" s="42">
        <v>1</v>
      </c>
      <c r="C458" s="42" t="str">
        <f t="shared" si="7"/>
        <v/>
      </c>
      <c r="D458" s="42"/>
      <c r="E458" s="42"/>
      <c r="F458" s="42"/>
    </row>
    <row r="459" spans="1:6" ht="14.25" customHeight="1">
      <c r="A459" s="42">
        <v>456</v>
      </c>
      <c r="B459" s="42">
        <v>2</v>
      </c>
      <c r="C459" s="42" t="str">
        <f t="shared" si="7"/>
        <v/>
      </c>
      <c r="D459" s="42"/>
      <c r="E459" s="42"/>
      <c r="F459" s="42"/>
    </row>
    <row r="460" spans="1:6" ht="14.25" customHeight="1">
      <c r="A460" s="42">
        <v>457</v>
      </c>
      <c r="B460" s="42">
        <v>3</v>
      </c>
      <c r="C460" s="42" t="str">
        <f t="shared" si="7"/>
        <v/>
      </c>
      <c r="D460" s="42"/>
      <c r="E460" s="42"/>
      <c r="F460" s="42"/>
    </row>
    <row r="461" spans="1:6" ht="14.25" customHeight="1">
      <c r="A461" s="42">
        <v>458</v>
      </c>
      <c r="B461" s="42">
        <v>4</v>
      </c>
      <c r="C461" s="42" t="str">
        <f t="shared" si="7"/>
        <v/>
      </c>
      <c r="D461" s="42"/>
      <c r="E461" s="42"/>
      <c r="F461" s="42"/>
    </row>
    <row r="462" spans="1:6" ht="14.25" customHeight="1">
      <c r="A462" s="42">
        <v>459</v>
      </c>
      <c r="B462" s="42">
        <v>5</v>
      </c>
      <c r="C462" s="42" t="str">
        <f t="shared" si="7"/>
        <v/>
      </c>
      <c r="D462" s="42"/>
      <c r="E462" s="42"/>
      <c r="F462" s="42"/>
    </row>
    <row r="463" spans="1:6" ht="14.25" customHeight="1">
      <c r="A463" s="42">
        <v>460</v>
      </c>
      <c r="B463" s="42">
        <v>1</v>
      </c>
      <c r="C463" s="42" t="str">
        <f t="shared" si="7"/>
        <v/>
      </c>
      <c r="D463" s="42"/>
      <c r="E463" s="42"/>
      <c r="F463" s="42"/>
    </row>
    <row r="464" spans="1:6" ht="14.25" customHeight="1">
      <c r="A464" s="42">
        <v>461</v>
      </c>
      <c r="B464" s="42">
        <v>2</v>
      </c>
      <c r="C464" s="42" t="str">
        <f t="shared" si="7"/>
        <v/>
      </c>
      <c r="D464" s="42"/>
      <c r="E464" s="42"/>
      <c r="F464" s="42"/>
    </row>
    <row r="465" spans="1:6" ht="14.25" customHeight="1">
      <c r="A465" s="42">
        <v>462</v>
      </c>
      <c r="B465" s="42">
        <v>3</v>
      </c>
      <c r="C465" s="42" t="str">
        <f t="shared" si="7"/>
        <v/>
      </c>
      <c r="D465" s="42"/>
      <c r="E465" s="42"/>
      <c r="F465" s="42"/>
    </row>
    <row r="466" spans="1:6" ht="14.25" customHeight="1">
      <c r="A466" s="42">
        <v>463</v>
      </c>
      <c r="B466" s="42">
        <v>4</v>
      </c>
      <c r="C466" s="42" t="str">
        <f t="shared" si="7"/>
        <v/>
      </c>
      <c r="D466" s="42"/>
      <c r="E466" s="42"/>
      <c r="F466" s="42"/>
    </row>
    <row r="467" spans="1:6" ht="14.25" customHeight="1">
      <c r="A467" s="42">
        <v>464</v>
      </c>
      <c r="B467" s="42">
        <v>5</v>
      </c>
      <c r="C467" s="42" t="str">
        <f t="shared" si="7"/>
        <v/>
      </c>
      <c r="D467" s="42"/>
      <c r="E467" s="42"/>
      <c r="F467" s="42"/>
    </row>
    <row r="468" spans="1:6" ht="14.25" customHeight="1">
      <c r="A468" s="42">
        <v>465</v>
      </c>
      <c r="B468" s="42">
        <v>1</v>
      </c>
      <c r="C468" s="42" t="str">
        <f t="shared" si="7"/>
        <v/>
      </c>
      <c r="D468" s="42"/>
      <c r="E468" s="42"/>
      <c r="F468" s="42"/>
    </row>
    <row r="469" spans="1:6" ht="14.25" customHeight="1">
      <c r="A469" s="42">
        <v>466</v>
      </c>
      <c r="B469" s="42">
        <v>2</v>
      </c>
      <c r="C469" s="42" t="str">
        <f t="shared" si="7"/>
        <v/>
      </c>
      <c r="D469" s="42"/>
      <c r="E469" s="42"/>
      <c r="F469" s="42"/>
    </row>
    <row r="470" spans="1:6" ht="14.25" customHeight="1">
      <c r="A470" s="42">
        <v>467</v>
      </c>
      <c r="B470" s="42">
        <v>3</v>
      </c>
      <c r="C470" s="42" t="str">
        <f t="shared" si="7"/>
        <v/>
      </c>
      <c r="D470" s="42"/>
      <c r="E470" s="42"/>
      <c r="F470" s="42"/>
    </row>
    <row r="471" spans="1:6" ht="14.25" customHeight="1">
      <c r="A471" s="42">
        <v>468</v>
      </c>
      <c r="B471" s="42">
        <v>4</v>
      </c>
      <c r="C471" s="42" t="str">
        <f t="shared" si="7"/>
        <v/>
      </c>
      <c r="D471" s="42"/>
      <c r="E471" s="42"/>
      <c r="F471" s="42"/>
    </row>
    <row r="472" spans="1:6" ht="14.25" customHeight="1">
      <c r="A472" s="42">
        <v>469</v>
      </c>
      <c r="B472" s="42">
        <v>5</v>
      </c>
      <c r="C472" s="42" t="str">
        <f t="shared" si="7"/>
        <v/>
      </c>
      <c r="D472" s="42"/>
      <c r="E472" s="42"/>
      <c r="F472" s="42"/>
    </row>
    <row r="473" spans="1:6" ht="14.25" customHeight="1">
      <c r="A473" s="42">
        <v>470</v>
      </c>
      <c r="B473" s="42">
        <v>1</v>
      </c>
      <c r="C473" s="42" t="str">
        <f t="shared" si="7"/>
        <v/>
      </c>
      <c r="D473" s="42"/>
      <c r="E473" s="42"/>
      <c r="F473" s="42"/>
    </row>
    <row r="474" spans="1:6" ht="14.25" customHeight="1">
      <c r="A474" s="42">
        <v>471</v>
      </c>
      <c r="B474" s="42">
        <v>2</v>
      </c>
      <c r="C474" s="42" t="str">
        <f t="shared" si="7"/>
        <v/>
      </c>
      <c r="D474" s="42"/>
      <c r="E474" s="42"/>
      <c r="F474" s="42"/>
    </row>
    <row r="475" spans="1:6" ht="14.25" customHeight="1">
      <c r="A475" s="42">
        <v>472</v>
      </c>
      <c r="B475" s="42">
        <v>3</v>
      </c>
      <c r="C475" s="42" t="str">
        <f t="shared" si="7"/>
        <v/>
      </c>
      <c r="D475" s="42"/>
      <c r="E475" s="42"/>
      <c r="F475" s="42"/>
    </row>
    <row r="476" spans="1:6" ht="14.25" customHeight="1">
      <c r="A476" s="42">
        <v>473</v>
      </c>
      <c r="B476" s="42">
        <v>4</v>
      </c>
      <c r="C476" s="42" t="str">
        <f t="shared" si="7"/>
        <v/>
      </c>
      <c r="D476" s="42"/>
      <c r="E476" s="42"/>
      <c r="F476" s="42"/>
    </row>
    <row r="477" spans="1:6" ht="14.25" customHeight="1">
      <c r="A477" s="42">
        <v>474</v>
      </c>
      <c r="B477" s="42">
        <v>5</v>
      </c>
      <c r="C477" s="42" t="str">
        <f t="shared" si="7"/>
        <v/>
      </c>
      <c r="D477" s="42"/>
      <c r="E477" s="42"/>
      <c r="F477" s="42"/>
    </row>
    <row r="478" spans="1:6" ht="14.25" customHeight="1">
      <c r="A478" s="42">
        <v>475</v>
      </c>
      <c r="B478" s="42">
        <v>1</v>
      </c>
      <c r="C478" s="42" t="str">
        <f t="shared" si="7"/>
        <v/>
      </c>
      <c r="D478" s="42"/>
      <c r="E478" s="42"/>
      <c r="F478" s="42"/>
    </row>
    <row r="479" spans="1:6" ht="14.25" customHeight="1">
      <c r="A479" s="42">
        <v>476</v>
      </c>
      <c r="B479" s="42">
        <v>2</v>
      </c>
      <c r="C479" s="42" t="str">
        <f t="shared" si="7"/>
        <v/>
      </c>
      <c r="D479" s="42"/>
      <c r="E479" s="42"/>
      <c r="F479" s="42"/>
    </row>
    <row r="480" spans="1:6" ht="14.25" customHeight="1">
      <c r="A480" s="42">
        <v>477</v>
      </c>
      <c r="B480" s="42">
        <v>3</v>
      </c>
      <c r="C480" s="42" t="str">
        <f t="shared" si="7"/>
        <v/>
      </c>
      <c r="D480" s="42"/>
      <c r="E480" s="42"/>
      <c r="F480" s="42"/>
    </row>
    <row r="481" spans="1:6" ht="14.25" customHeight="1">
      <c r="A481" s="42">
        <v>478</v>
      </c>
      <c r="B481" s="42">
        <v>4</v>
      </c>
      <c r="C481" s="42" t="str">
        <f t="shared" si="7"/>
        <v/>
      </c>
      <c r="D481" s="42"/>
      <c r="E481" s="42"/>
      <c r="F481" s="42"/>
    </row>
    <row r="482" spans="1:6" ht="14.25" customHeight="1">
      <c r="A482" s="42">
        <v>479</v>
      </c>
      <c r="B482" s="42">
        <v>5</v>
      </c>
      <c r="C482" s="42" t="str">
        <f t="shared" si="7"/>
        <v/>
      </c>
      <c r="D482" s="42"/>
      <c r="E482" s="42"/>
      <c r="F482" s="42"/>
    </row>
    <row r="483" spans="1:6" ht="14.25" customHeight="1">
      <c r="A483" s="42">
        <v>480</v>
      </c>
      <c r="B483" s="42">
        <v>1</v>
      </c>
      <c r="C483" s="42" t="str">
        <f t="shared" si="7"/>
        <v/>
      </c>
      <c r="D483" s="42"/>
      <c r="E483" s="42"/>
      <c r="F483" s="42"/>
    </row>
    <row r="484" spans="1:6" ht="14.25" customHeight="1">
      <c r="A484" s="42">
        <v>481</v>
      </c>
      <c r="B484" s="42">
        <v>2</v>
      </c>
      <c r="C484" s="42" t="str">
        <f t="shared" si="7"/>
        <v/>
      </c>
      <c r="D484" s="42"/>
      <c r="E484" s="42"/>
      <c r="F484" s="42"/>
    </row>
    <row r="485" spans="1:6" ht="14.25" customHeight="1">
      <c r="A485" s="42">
        <v>482</v>
      </c>
      <c r="B485" s="42">
        <v>3</v>
      </c>
      <c r="C485" s="42" t="str">
        <f t="shared" si="7"/>
        <v/>
      </c>
      <c r="D485" s="42"/>
      <c r="E485" s="42"/>
      <c r="F485" s="42"/>
    </row>
    <row r="486" spans="1:6" ht="14.25" customHeight="1">
      <c r="A486" s="42">
        <v>483</v>
      </c>
      <c r="B486" s="42">
        <v>4</v>
      </c>
      <c r="C486" s="42" t="str">
        <f t="shared" si="7"/>
        <v/>
      </c>
      <c r="D486" s="42"/>
      <c r="E486" s="42"/>
      <c r="F486" s="42"/>
    </row>
    <row r="487" spans="1:6" ht="14.25" customHeight="1">
      <c r="A487" s="42">
        <v>484</v>
      </c>
      <c r="B487" s="42">
        <v>5</v>
      </c>
      <c r="C487" s="42" t="str">
        <f t="shared" si="7"/>
        <v/>
      </c>
      <c r="D487" s="42"/>
      <c r="E487" s="42"/>
      <c r="F487" s="42"/>
    </row>
    <row r="488" spans="1:6" ht="14.25" customHeight="1">
      <c r="A488" s="42">
        <v>485</v>
      </c>
      <c r="B488" s="42">
        <v>1</v>
      </c>
      <c r="C488" s="42" t="str">
        <f t="shared" si="7"/>
        <v/>
      </c>
      <c r="D488" s="42"/>
      <c r="E488" s="42"/>
      <c r="F488" s="42"/>
    </row>
    <row r="489" spans="1:6" ht="14.25" customHeight="1">
      <c r="A489" s="42">
        <v>486</v>
      </c>
      <c r="B489" s="42">
        <v>2</v>
      </c>
      <c r="C489" s="42" t="str">
        <f t="shared" si="7"/>
        <v/>
      </c>
      <c r="D489" s="42"/>
      <c r="E489" s="42"/>
      <c r="F489" s="42"/>
    </row>
    <row r="490" spans="1:6" ht="14.25" customHeight="1">
      <c r="A490" s="42">
        <v>487</v>
      </c>
      <c r="B490" s="42">
        <v>3</v>
      </c>
      <c r="C490" s="42" t="str">
        <f t="shared" si="7"/>
        <v/>
      </c>
      <c r="D490" s="42"/>
      <c r="E490" s="42"/>
      <c r="F490" s="42"/>
    </row>
    <row r="491" spans="1:6" ht="14.25" customHeight="1">
      <c r="A491" s="42">
        <v>488</v>
      </c>
      <c r="B491" s="42">
        <v>4</v>
      </c>
      <c r="C491" s="42" t="str">
        <f t="shared" si="7"/>
        <v/>
      </c>
      <c r="D491" s="42"/>
      <c r="E491" s="42"/>
      <c r="F491" s="42"/>
    </row>
    <row r="492" spans="1:6" ht="14.25" customHeight="1">
      <c r="A492" s="42">
        <v>489</v>
      </c>
      <c r="B492" s="42">
        <v>5</v>
      </c>
      <c r="C492" s="42" t="str">
        <f t="shared" si="7"/>
        <v/>
      </c>
      <c r="D492" s="42"/>
      <c r="E492" s="42"/>
      <c r="F492" s="42"/>
    </row>
    <row r="493" spans="1:6" ht="14.25" customHeight="1">
      <c r="A493" s="42">
        <v>490</v>
      </c>
      <c r="B493" s="42">
        <v>1</v>
      </c>
      <c r="C493" s="42" t="str">
        <f t="shared" si="7"/>
        <v/>
      </c>
      <c r="D493" s="42"/>
      <c r="E493" s="42"/>
      <c r="F493" s="42"/>
    </row>
    <row r="494" spans="1:6" ht="14.25" customHeight="1">
      <c r="A494" s="42">
        <v>491</v>
      </c>
      <c r="B494" s="42">
        <v>2</v>
      </c>
      <c r="C494" s="42" t="str">
        <f t="shared" si="7"/>
        <v/>
      </c>
      <c r="D494" s="42"/>
      <c r="E494" s="42"/>
      <c r="F494" s="42"/>
    </row>
    <row r="495" spans="1:6" ht="14.25" customHeight="1">
      <c r="A495" s="42">
        <v>492</v>
      </c>
      <c r="B495" s="42">
        <v>3</v>
      </c>
      <c r="C495" s="42" t="str">
        <f t="shared" si="7"/>
        <v/>
      </c>
      <c r="D495" s="42"/>
      <c r="E495" s="42"/>
      <c r="F495" s="42"/>
    </row>
    <row r="496" spans="1:6" ht="14.25" customHeight="1">
      <c r="A496" s="42">
        <v>493</v>
      </c>
      <c r="B496" s="42">
        <v>4</v>
      </c>
      <c r="C496" s="42" t="str">
        <f t="shared" si="7"/>
        <v/>
      </c>
      <c r="D496" s="42"/>
      <c r="E496" s="42"/>
      <c r="F496" s="42"/>
    </row>
    <row r="497" spans="1:6" ht="14.25" customHeight="1">
      <c r="A497" s="42">
        <v>494</v>
      </c>
      <c r="B497" s="42">
        <v>5</v>
      </c>
      <c r="C497" s="42" t="str">
        <f t="shared" si="7"/>
        <v/>
      </c>
      <c r="D497" s="42"/>
      <c r="E497" s="42"/>
      <c r="F497" s="42"/>
    </row>
    <row r="498" spans="1:6" ht="14.25" customHeight="1">
      <c r="A498" s="42">
        <v>495</v>
      </c>
      <c r="B498" s="42">
        <v>1</v>
      </c>
      <c r="C498" s="42" t="str">
        <f t="shared" si="7"/>
        <v/>
      </c>
      <c r="D498" s="42"/>
      <c r="E498" s="42"/>
      <c r="F498" s="42"/>
    </row>
    <row r="499" spans="1:6" ht="14.25" customHeight="1">
      <c r="A499" s="42">
        <v>496</v>
      </c>
      <c r="B499" s="42">
        <v>2</v>
      </c>
      <c r="C499" s="42" t="str">
        <f t="shared" si="7"/>
        <v/>
      </c>
      <c r="D499" s="42"/>
      <c r="E499" s="42"/>
      <c r="F499" s="42"/>
    </row>
    <row r="500" spans="1:6" ht="14.25" customHeight="1">
      <c r="A500" s="42">
        <v>497</v>
      </c>
      <c r="B500" s="42">
        <v>3</v>
      </c>
      <c r="C500" s="42" t="str">
        <f t="shared" si="7"/>
        <v/>
      </c>
      <c r="D500" s="42"/>
      <c r="E500" s="42"/>
      <c r="F500" s="42"/>
    </row>
    <row r="501" spans="1:6" ht="14.25" customHeight="1">
      <c r="A501" s="42">
        <v>498</v>
      </c>
      <c r="B501" s="42">
        <v>4</v>
      </c>
      <c r="C501" s="42" t="str">
        <f t="shared" si="7"/>
        <v/>
      </c>
      <c r="D501" s="42"/>
      <c r="E501" s="42"/>
      <c r="F501" s="42"/>
    </row>
    <row r="502" spans="1:6" ht="14.25" customHeight="1">
      <c r="A502" s="42">
        <v>499</v>
      </c>
      <c r="B502" s="42">
        <v>5</v>
      </c>
      <c r="C502" s="42" t="str">
        <f t="shared" si="7"/>
        <v/>
      </c>
      <c r="D502" s="42"/>
      <c r="E502" s="42"/>
      <c r="F502" s="42"/>
    </row>
    <row r="503" spans="1:6" ht="14.25" customHeight="1">
      <c r="A503" s="42">
        <v>500</v>
      </c>
      <c r="B503" s="42">
        <v>1</v>
      </c>
      <c r="C503" s="42" t="str">
        <f t="shared" si="7"/>
        <v/>
      </c>
      <c r="D503" s="42"/>
      <c r="E503" s="42"/>
      <c r="F503" s="42"/>
    </row>
    <row r="504" spans="1:6" ht="14.25" customHeight="1">
      <c r="A504" s="42">
        <v>501</v>
      </c>
      <c r="B504" s="42">
        <v>2</v>
      </c>
      <c r="C504" s="42" t="str">
        <f t="shared" si="7"/>
        <v/>
      </c>
      <c r="D504" s="42"/>
      <c r="E504" s="42"/>
      <c r="F504" s="42"/>
    </row>
    <row r="505" spans="1:6" ht="14.25" customHeight="1">
      <c r="A505" s="42">
        <v>502</v>
      </c>
      <c r="B505" s="42">
        <v>3</v>
      </c>
      <c r="C505" s="42" t="str">
        <f t="shared" si="7"/>
        <v/>
      </c>
      <c r="D505" s="42"/>
      <c r="E505" s="42"/>
      <c r="F505" s="42"/>
    </row>
    <row r="506" spans="1:6" ht="14.25" customHeight="1">
      <c r="A506" s="42">
        <v>503</v>
      </c>
      <c r="B506" s="42">
        <v>4</v>
      </c>
      <c r="C506" s="42" t="str">
        <f t="shared" si="7"/>
        <v/>
      </c>
      <c r="D506" s="42"/>
      <c r="E506" s="42"/>
      <c r="F506" s="42"/>
    </row>
    <row r="507" spans="1:6" ht="14.25" customHeight="1">
      <c r="A507" s="42">
        <v>504</v>
      </c>
      <c r="B507" s="42">
        <v>5</v>
      </c>
      <c r="C507" s="42" t="str">
        <f t="shared" si="7"/>
        <v/>
      </c>
      <c r="D507" s="42"/>
      <c r="E507" s="42"/>
      <c r="F507" s="42"/>
    </row>
    <row r="508" spans="1:6" ht="14.25" customHeight="1">
      <c r="A508" s="42">
        <v>505</v>
      </c>
      <c r="B508" s="42">
        <v>1</v>
      </c>
      <c r="C508" s="42" t="str">
        <f t="shared" si="7"/>
        <v/>
      </c>
      <c r="D508" s="42"/>
      <c r="E508" s="42"/>
      <c r="F508" s="42"/>
    </row>
    <row r="509" spans="1:6" ht="14.25" customHeight="1">
      <c r="A509" s="42">
        <v>506</v>
      </c>
      <c r="B509" s="42">
        <v>2</v>
      </c>
      <c r="C509" s="42" t="str">
        <f t="shared" si="7"/>
        <v/>
      </c>
      <c r="D509" s="42"/>
      <c r="E509" s="42"/>
      <c r="F509" s="42"/>
    </row>
    <row r="510" spans="1:6" ht="14.25" customHeight="1">
      <c r="A510" s="42">
        <v>507</v>
      </c>
      <c r="B510" s="42">
        <v>3</v>
      </c>
      <c r="C510" s="42" t="str">
        <f t="shared" si="7"/>
        <v/>
      </c>
      <c r="D510" s="42"/>
      <c r="E510" s="42"/>
      <c r="F510" s="42"/>
    </row>
    <row r="511" spans="1:6" ht="14.25" customHeight="1">
      <c r="A511" s="42">
        <v>508</v>
      </c>
      <c r="B511" s="42">
        <v>4</v>
      </c>
      <c r="C511" s="42" t="str">
        <f t="shared" si="7"/>
        <v/>
      </c>
      <c r="D511" s="42"/>
      <c r="E511" s="42"/>
      <c r="F511" s="42"/>
    </row>
    <row r="512" spans="1:6" ht="14.25" customHeight="1">
      <c r="A512" s="42">
        <v>509</v>
      </c>
      <c r="B512" s="42">
        <v>5</v>
      </c>
      <c r="C512" s="42" t="str">
        <f t="shared" si="7"/>
        <v/>
      </c>
      <c r="D512" s="42"/>
      <c r="E512" s="42"/>
      <c r="F512" s="42"/>
    </row>
    <row r="513" spans="1:6" ht="14.25" customHeight="1">
      <c r="A513" s="42">
        <v>510</v>
      </c>
      <c r="B513" s="42">
        <v>1</v>
      </c>
      <c r="C513" s="42" t="str">
        <f t="shared" si="7"/>
        <v/>
      </c>
      <c r="D513" s="42"/>
      <c r="E513" s="42"/>
      <c r="F513" s="42"/>
    </row>
    <row r="514" spans="1:6" ht="14.25" customHeight="1">
      <c r="A514" s="42">
        <v>511</v>
      </c>
      <c r="B514" s="42">
        <v>2</v>
      </c>
      <c r="C514" s="42" t="str">
        <f t="shared" si="7"/>
        <v/>
      </c>
      <c r="D514" s="42"/>
      <c r="E514" s="42"/>
      <c r="F514" s="42"/>
    </row>
    <row r="515" spans="1:6" ht="14.25" customHeight="1">
      <c r="A515" s="42">
        <v>512</v>
      </c>
      <c r="B515" s="42">
        <v>3</v>
      </c>
      <c r="C515" s="42" t="str">
        <f t="shared" si="7"/>
        <v/>
      </c>
      <c r="D515" s="42"/>
      <c r="E515" s="42"/>
      <c r="F515" s="42"/>
    </row>
    <row r="516" spans="1:6" ht="14.25" customHeight="1">
      <c r="A516" s="42">
        <v>513</v>
      </c>
      <c r="B516" s="42">
        <v>4</v>
      </c>
      <c r="C516" s="42" t="str">
        <f t="shared" ref="C516:C579" si="8">IF(VALUE(B$1)=A516,B516,"")</f>
        <v/>
      </c>
      <c r="D516" s="42"/>
      <c r="E516" s="42"/>
      <c r="F516" s="42"/>
    </row>
    <row r="517" spans="1:6" ht="14.25" customHeight="1">
      <c r="A517" s="42">
        <v>514</v>
      </c>
      <c r="B517" s="42">
        <v>5</v>
      </c>
      <c r="C517" s="42" t="str">
        <f t="shared" si="8"/>
        <v/>
      </c>
      <c r="D517" s="42"/>
      <c r="E517" s="42"/>
      <c r="F517" s="42"/>
    </row>
    <row r="518" spans="1:6" ht="14.25" customHeight="1">
      <c r="A518" s="42">
        <v>515</v>
      </c>
      <c r="B518" s="42">
        <v>1</v>
      </c>
      <c r="C518" s="42" t="str">
        <f t="shared" si="8"/>
        <v/>
      </c>
      <c r="D518" s="42"/>
      <c r="E518" s="42"/>
      <c r="F518" s="42"/>
    </row>
    <row r="519" spans="1:6" ht="14.25" customHeight="1">
      <c r="A519" s="42">
        <v>516</v>
      </c>
      <c r="B519" s="42">
        <v>2</v>
      </c>
      <c r="C519" s="42" t="str">
        <f t="shared" si="8"/>
        <v/>
      </c>
      <c r="D519" s="42"/>
      <c r="E519" s="42"/>
      <c r="F519" s="42"/>
    </row>
    <row r="520" spans="1:6" ht="14.25" customHeight="1">
      <c r="A520" s="42">
        <v>517</v>
      </c>
      <c r="B520" s="42">
        <v>3</v>
      </c>
      <c r="C520" s="42" t="str">
        <f t="shared" si="8"/>
        <v/>
      </c>
      <c r="D520" s="42"/>
      <c r="E520" s="42"/>
      <c r="F520" s="42"/>
    </row>
    <row r="521" spans="1:6" ht="14.25" customHeight="1">
      <c r="A521" s="42">
        <v>518</v>
      </c>
      <c r="B521" s="42">
        <v>4</v>
      </c>
      <c r="C521" s="42" t="str">
        <f t="shared" si="8"/>
        <v/>
      </c>
      <c r="D521" s="42"/>
      <c r="E521" s="42"/>
      <c r="F521" s="42"/>
    </row>
    <row r="522" spans="1:6" ht="14.25" customHeight="1">
      <c r="A522" s="42">
        <v>519</v>
      </c>
      <c r="B522" s="42">
        <v>5</v>
      </c>
      <c r="C522" s="42" t="str">
        <f t="shared" si="8"/>
        <v/>
      </c>
      <c r="D522" s="42"/>
      <c r="E522" s="42"/>
      <c r="F522" s="42"/>
    </row>
    <row r="523" spans="1:6" ht="14.25" customHeight="1">
      <c r="A523" s="42">
        <v>520</v>
      </c>
      <c r="B523" s="42">
        <v>1</v>
      </c>
      <c r="C523" s="42" t="str">
        <f t="shared" si="8"/>
        <v/>
      </c>
      <c r="D523" s="42"/>
      <c r="E523" s="42"/>
      <c r="F523" s="42"/>
    </row>
    <row r="524" spans="1:6" ht="14.25" customHeight="1">
      <c r="A524" s="42">
        <v>521</v>
      </c>
      <c r="B524" s="42">
        <v>2</v>
      </c>
      <c r="C524" s="42" t="str">
        <f t="shared" si="8"/>
        <v/>
      </c>
      <c r="D524" s="42"/>
      <c r="E524" s="42"/>
      <c r="F524" s="42"/>
    </row>
    <row r="525" spans="1:6" ht="14.25" customHeight="1">
      <c r="A525" s="42">
        <v>522</v>
      </c>
      <c r="B525" s="42">
        <v>3</v>
      </c>
      <c r="C525" s="42" t="str">
        <f t="shared" si="8"/>
        <v/>
      </c>
      <c r="D525" s="42"/>
      <c r="E525" s="42"/>
      <c r="F525" s="42"/>
    </row>
    <row r="526" spans="1:6" ht="14.25" customHeight="1">
      <c r="A526" s="42">
        <v>523</v>
      </c>
      <c r="B526" s="42">
        <v>4</v>
      </c>
      <c r="C526" s="42" t="str">
        <f t="shared" si="8"/>
        <v/>
      </c>
      <c r="D526" s="42"/>
      <c r="E526" s="42"/>
      <c r="F526" s="42"/>
    </row>
    <row r="527" spans="1:6" ht="14.25" customHeight="1">
      <c r="A527" s="42">
        <v>524</v>
      </c>
      <c r="B527" s="42">
        <v>5</v>
      </c>
      <c r="C527" s="42" t="str">
        <f t="shared" si="8"/>
        <v/>
      </c>
      <c r="D527" s="42"/>
      <c r="E527" s="42"/>
      <c r="F527" s="42"/>
    </row>
    <row r="528" spans="1:6" ht="14.25" customHeight="1">
      <c r="A528" s="42">
        <v>525</v>
      </c>
      <c r="B528" s="42">
        <v>1</v>
      </c>
      <c r="C528" s="42" t="str">
        <f t="shared" si="8"/>
        <v/>
      </c>
      <c r="D528" s="42"/>
      <c r="E528" s="42"/>
      <c r="F528" s="42"/>
    </row>
    <row r="529" spans="1:6" ht="14.25" customHeight="1">
      <c r="A529" s="42">
        <v>526</v>
      </c>
      <c r="B529" s="42">
        <v>2</v>
      </c>
      <c r="C529" s="42" t="str">
        <f t="shared" si="8"/>
        <v/>
      </c>
      <c r="D529" s="42"/>
      <c r="E529" s="42"/>
      <c r="F529" s="42"/>
    </row>
    <row r="530" spans="1:6" ht="14.25" customHeight="1">
      <c r="A530" s="42">
        <v>527</v>
      </c>
      <c r="B530" s="42">
        <v>3</v>
      </c>
      <c r="C530" s="42" t="str">
        <f t="shared" si="8"/>
        <v/>
      </c>
      <c r="D530" s="42"/>
      <c r="E530" s="42"/>
      <c r="F530" s="42"/>
    </row>
    <row r="531" spans="1:6" ht="14.25" customHeight="1">
      <c r="A531" s="42">
        <v>528</v>
      </c>
      <c r="B531" s="42">
        <v>4</v>
      </c>
      <c r="C531" s="42" t="str">
        <f t="shared" si="8"/>
        <v/>
      </c>
      <c r="D531" s="42"/>
      <c r="E531" s="42"/>
      <c r="F531" s="42"/>
    </row>
    <row r="532" spans="1:6" ht="14.25" customHeight="1">
      <c r="A532" s="42">
        <v>529</v>
      </c>
      <c r="B532" s="42">
        <v>5</v>
      </c>
      <c r="C532" s="42" t="str">
        <f t="shared" si="8"/>
        <v/>
      </c>
      <c r="D532" s="42"/>
      <c r="E532" s="42"/>
      <c r="F532" s="42"/>
    </row>
    <row r="533" spans="1:6" ht="14.25" customHeight="1">
      <c r="A533" s="42">
        <v>530</v>
      </c>
      <c r="B533" s="42">
        <v>1</v>
      </c>
      <c r="C533" s="42" t="str">
        <f t="shared" si="8"/>
        <v/>
      </c>
      <c r="D533" s="42"/>
      <c r="E533" s="42"/>
      <c r="F533" s="42"/>
    </row>
    <row r="534" spans="1:6" ht="14.25" customHeight="1">
      <c r="A534" s="42">
        <v>531</v>
      </c>
      <c r="B534" s="42">
        <v>2</v>
      </c>
      <c r="C534" s="42" t="str">
        <f t="shared" si="8"/>
        <v/>
      </c>
      <c r="D534" s="42"/>
      <c r="E534" s="42"/>
      <c r="F534" s="42"/>
    </row>
    <row r="535" spans="1:6" ht="14.25" customHeight="1">
      <c r="A535" s="42">
        <v>532</v>
      </c>
      <c r="B535" s="42">
        <v>3</v>
      </c>
      <c r="C535" s="42" t="str">
        <f t="shared" si="8"/>
        <v/>
      </c>
      <c r="D535" s="42"/>
      <c r="E535" s="42"/>
      <c r="F535" s="42"/>
    </row>
    <row r="536" spans="1:6" ht="14.25" customHeight="1">
      <c r="A536" s="42">
        <v>533</v>
      </c>
      <c r="B536" s="42">
        <v>4</v>
      </c>
      <c r="C536" s="42" t="str">
        <f t="shared" si="8"/>
        <v/>
      </c>
      <c r="D536" s="42"/>
      <c r="E536" s="42"/>
      <c r="F536" s="42"/>
    </row>
    <row r="537" spans="1:6" ht="14.25" customHeight="1">
      <c r="A537" s="42">
        <v>534</v>
      </c>
      <c r="B537" s="42">
        <v>5</v>
      </c>
      <c r="C537" s="42" t="str">
        <f t="shared" si="8"/>
        <v/>
      </c>
      <c r="D537" s="42"/>
      <c r="E537" s="42"/>
      <c r="F537" s="42"/>
    </row>
    <row r="538" spans="1:6" ht="14.25" customHeight="1">
      <c r="A538" s="42">
        <v>535</v>
      </c>
      <c r="B538" s="42">
        <v>1</v>
      </c>
      <c r="C538" s="42" t="str">
        <f t="shared" si="8"/>
        <v/>
      </c>
      <c r="D538" s="42"/>
      <c r="E538" s="42"/>
      <c r="F538" s="42"/>
    </row>
    <row r="539" spans="1:6" ht="14.25" customHeight="1">
      <c r="A539" s="42">
        <v>536</v>
      </c>
      <c r="B539" s="42">
        <v>2</v>
      </c>
      <c r="C539" s="42" t="str">
        <f t="shared" si="8"/>
        <v/>
      </c>
      <c r="D539" s="42"/>
      <c r="E539" s="42"/>
      <c r="F539" s="42"/>
    </row>
    <row r="540" spans="1:6" ht="14.25" customHeight="1">
      <c r="A540" s="42">
        <v>537</v>
      </c>
      <c r="B540" s="42">
        <v>3</v>
      </c>
      <c r="C540" s="42" t="str">
        <f t="shared" si="8"/>
        <v/>
      </c>
      <c r="D540" s="42"/>
      <c r="E540" s="42"/>
      <c r="F540" s="42"/>
    </row>
    <row r="541" spans="1:6" ht="14.25" customHeight="1">
      <c r="A541" s="42">
        <v>538</v>
      </c>
      <c r="B541" s="42">
        <v>4</v>
      </c>
      <c r="C541" s="42" t="str">
        <f t="shared" si="8"/>
        <v/>
      </c>
      <c r="D541" s="42"/>
      <c r="E541" s="42"/>
      <c r="F541" s="42"/>
    </row>
    <row r="542" spans="1:6" ht="14.25" customHeight="1">
      <c r="A542" s="42">
        <v>539</v>
      </c>
      <c r="B542" s="42">
        <v>5</v>
      </c>
      <c r="C542" s="42" t="str">
        <f t="shared" si="8"/>
        <v/>
      </c>
      <c r="D542" s="42"/>
      <c r="E542" s="42"/>
      <c r="F542" s="42"/>
    </row>
    <row r="543" spans="1:6" ht="14.25" customHeight="1">
      <c r="A543" s="42">
        <v>540</v>
      </c>
      <c r="B543" s="42">
        <v>1</v>
      </c>
      <c r="C543" s="42" t="str">
        <f t="shared" si="8"/>
        <v/>
      </c>
      <c r="D543" s="42"/>
      <c r="E543" s="42"/>
      <c r="F543" s="42"/>
    </row>
    <row r="544" spans="1:6" ht="14.25" customHeight="1">
      <c r="A544" s="42">
        <v>541</v>
      </c>
      <c r="B544" s="42">
        <v>2</v>
      </c>
      <c r="C544" s="42" t="str">
        <f t="shared" si="8"/>
        <v/>
      </c>
      <c r="D544" s="42"/>
      <c r="E544" s="42"/>
      <c r="F544" s="42"/>
    </row>
    <row r="545" spans="1:6" ht="14.25" customHeight="1">
      <c r="A545" s="42">
        <v>542</v>
      </c>
      <c r="B545" s="42">
        <v>3</v>
      </c>
      <c r="C545" s="42" t="str">
        <f t="shared" si="8"/>
        <v/>
      </c>
      <c r="D545" s="42"/>
      <c r="E545" s="42"/>
      <c r="F545" s="42"/>
    </row>
    <row r="546" spans="1:6" ht="14.25" customHeight="1">
      <c r="A546" s="42">
        <v>543</v>
      </c>
      <c r="B546" s="42">
        <v>4</v>
      </c>
      <c r="C546" s="42" t="str">
        <f t="shared" si="8"/>
        <v/>
      </c>
      <c r="D546" s="42"/>
      <c r="E546" s="42"/>
      <c r="F546" s="42"/>
    </row>
    <row r="547" spans="1:6" ht="14.25" customHeight="1">
      <c r="A547" s="42">
        <v>544</v>
      </c>
      <c r="B547" s="42">
        <v>5</v>
      </c>
      <c r="C547" s="42" t="str">
        <f t="shared" si="8"/>
        <v/>
      </c>
      <c r="D547" s="42"/>
      <c r="E547" s="42"/>
      <c r="F547" s="42"/>
    </row>
    <row r="548" spans="1:6" ht="14.25" customHeight="1">
      <c r="A548" s="42">
        <v>545</v>
      </c>
      <c r="B548" s="42">
        <v>1</v>
      </c>
      <c r="C548" s="42" t="str">
        <f t="shared" si="8"/>
        <v/>
      </c>
      <c r="D548" s="42"/>
      <c r="E548" s="42"/>
      <c r="F548" s="42"/>
    </row>
    <row r="549" spans="1:6" ht="14.25" customHeight="1">
      <c r="A549" s="42">
        <v>546</v>
      </c>
      <c r="B549" s="42">
        <v>2</v>
      </c>
      <c r="C549" s="42" t="str">
        <f t="shared" si="8"/>
        <v/>
      </c>
      <c r="D549" s="42"/>
      <c r="E549" s="42"/>
      <c r="F549" s="42"/>
    </row>
    <row r="550" spans="1:6" ht="14.25" customHeight="1">
      <c r="A550" s="42">
        <v>547</v>
      </c>
      <c r="B550" s="42">
        <v>3</v>
      </c>
      <c r="C550" s="42" t="str">
        <f t="shared" si="8"/>
        <v/>
      </c>
      <c r="D550" s="42"/>
      <c r="E550" s="42"/>
      <c r="F550" s="42"/>
    </row>
    <row r="551" spans="1:6" ht="14.25" customHeight="1">
      <c r="A551" s="42">
        <v>548</v>
      </c>
      <c r="B551" s="42">
        <v>4</v>
      </c>
      <c r="C551" s="42" t="str">
        <f t="shared" si="8"/>
        <v/>
      </c>
      <c r="D551" s="42"/>
      <c r="E551" s="42"/>
      <c r="F551" s="42"/>
    </row>
    <row r="552" spans="1:6" ht="14.25" customHeight="1">
      <c r="A552" s="42">
        <v>549</v>
      </c>
      <c r="B552" s="42">
        <v>5</v>
      </c>
      <c r="C552" s="42" t="str">
        <f t="shared" si="8"/>
        <v/>
      </c>
      <c r="D552" s="42"/>
      <c r="E552" s="42"/>
      <c r="F552" s="42"/>
    </row>
    <row r="553" spans="1:6" ht="14.25" customHeight="1">
      <c r="A553" s="42">
        <v>550</v>
      </c>
      <c r="B553" s="42">
        <v>1</v>
      </c>
      <c r="C553" s="42" t="str">
        <f t="shared" si="8"/>
        <v/>
      </c>
      <c r="D553" s="42"/>
      <c r="E553" s="42"/>
      <c r="F553" s="42"/>
    </row>
    <row r="554" spans="1:6" ht="14.25" customHeight="1">
      <c r="A554" s="42">
        <v>551</v>
      </c>
      <c r="B554" s="42">
        <v>2</v>
      </c>
      <c r="C554" s="42" t="str">
        <f t="shared" si="8"/>
        <v/>
      </c>
      <c r="D554" s="42"/>
      <c r="E554" s="42"/>
      <c r="F554" s="42"/>
    </row>
    <row r="555" spans="1:6" ht="14.25" customHeight="1">
      <c r="A555" s="42">
        <v>552</v>
      </c>
      <c r="B555" s="42">
        <v>3</v>
      </c>
      <c r="C555" s="42" t="str">
        <f t="shared" si="8"/>
        <v/>
      </c>
      <c r="D555" s="42"/>
      <c r="E555" s="42"/>
      <c r="F555" s="42"/>
    </row>
    <row r="556" spans="1:6" ht="14.25" customHeight="1">
      <c r="A556" s="42">
        <v>553</v>
      </c>
      <c r="B556" s="42">
        <v>4</v>
      </c>
      <c r="C556" s="42" t="str">
        <f t="shared" si="8"/>
        <v/>
      </c>
      <c r="D556" s="42"/>
      <c r="E556" s="42"/>
      <c r="F556" s="42"/>
    </row>
    <row r="557" spans="1:6" ht="14.25" customHeight="1">
      <c r="A557" s="42">
        <v>554</v>
      </c>
      <c r="B557" s="42">
        <v>5</v>
      </c>
      <c r="C557" s="42" t="str">
        <f t="shared" si="8"/>
        <v/>
      </c>
      <c r="D557" s="42"/>
      <c r="E557" s="42"/>
      <c r="F557" s="42"/>
    </row>
    <row r="558" spans="1:6" ht="14.25" customHeight="1">
      <c r="A558" s="42">
        <v>555</v>
      </c>
      <c r="B558" s="42">
        <v>1</v>
      </c>
      <c r="C558" s="42" t="str">
        <f t="shared" si="8"/>
        <v/>
      </c>
      <c r="D558" s="42"/>
      <c r="E558" s="42"/>
      <c r="F558" s="42"/>
    </row>
    <row r="559" spans="1:6" ht="14.25" customHeight="1">
      <c r="A559" s="42">
        <v>556</v>
      </c>
      <c r="B559" s="42">
        <v>2</v>
      </c>
      <c r="C559" s="42" t="str">
        <f t="shared" si="8"/>
        <v/>
      </c>
      <c r="D559" s="42"/>
      <c r="E559" s="42"/>
      <c r="F559" s="42"/>
    </row>
    <row r="560" spans="1:6" ht="14.25" customHeight="1">
      <c r="A560" s="42">
        <v>557</v>
      </c>
      <c r="B560" s="42">
        <v>3</v>
      </c>
      <c r="C560" s="42" t="str">
        <f t="shared" si="8"/>
        <v/>
      </c>
      <c r="D560" s="42"/>
      <c r="E560" s="42"/>
      <c r="F560" s="42"/>
    </row>
    <row r="561" spans="1:6" ht="14.25" customHeight="1">
      <c r="A561" s="42">
        <v>558</v>
      </c>
      <c r="B561" s="42">
        <v>4</v>
      </c>
      <c r="C561" s="42" t="str">
        <f t="shared" si="8"/>
        <v/>
      </c>
      <c r="D561" s="42"/>
      <c r="E561" s="42"/>
      <c r="F561" s="42"/>
    </row>
    <row r="562" spans="1:6" ht="14.25" customHeight="1">
      <c r="A562" s="42">
        <v>559</v>
      </c>
      <c r="B562" s="42">
        <v>5</v>
      </c>
      <c r="C562" s="42" t="str">
        <f t="shared" si="8"/>
        <v/>
      </c>
      <c r="D562" s="42"/>
      <c r="E562" s="42"/>
      <c r="F562" s="42"/>
    </row>
    <row r="563" spans="1:6" ht="14.25" customHeight="1">
      <c r="A563" s="42">
        <v>560</v>
      </c>
      <c r="B563" s="42">
        <v>1</v>
      </c>
      <c r="C563" s="42" t="str">
        <f t="shared" si="8"/>
        <v/>
      </c>
      <c r="D563" s="42"/>
      <c r="E563" s="42"/>
      <c r="F563" s="42"/>
    </row>
    <row r="564" spans="1:6" ht="14.25" customHeight="1">
      <c r="A564" s="42">
        <v>561</v>
      </c>
      <c r="B564" s="42">
        <v>2</v>
      </c>
      <c r="C564" s="42" t="str">
        <f t="shared" si="8"/>
        <v/>
      </c>
      <c r="D564" s="42"/>
      <c r="E564" s="42"/>
      <c r="F564" s="42"/>
    </row>
    <row r="565" spans="1:6" ht="14.25" customHeight="1">
      <c r="A565" s="42">
        <v>562</v>
      </c>
      <c r="B565" s="42">
        <v>3</v>
      </c>
      <c r="C565" s="42" t="str">
        <f t="shared" si="8"/>
        <v/>
      </c>
      <c r="D565" s="42"/>
      <c r="E565" s="42"/>
      <c r="F565" s="42"/>
    </row>
    <row r="566" spans="1:6" ht="14.25" customHeight="1">
      <c r="A566" s="42">
        <v>563</v>
      </c>
      <c r="B566" s="42">
        <v>4</v>
      </c>
      <c r="C566" s="42" t="str">
        <f t="shared" si="8"/>
        <v/>
      </c>
      <c r="D566" s="42"/>
      <c r="E566" s="42"/>
      <c r="F566" s="42"/>
    </row>
    <row r="567" spans="1:6" ht="14.25" customHeight="1">
      <c r="A567" s="42">
        <v>564</v>
      </c>
      <c r="B567" s="42">
        <v>5</v>
      </c>
      <c r="C567" s="42" t="str">
        <f t="shared" si="8"/>
        <v/>
      </c>
      <c r="D567" s="42"/>
      <c r="E567" s="42"/>
      <c r="F567" s="42"/>
    </row>
    <row r="568" spans="1:6" ht="14.25" customHeight="1">
      <c r="A568" s="42">
        <v>565</v>
      </c>
      <c r="B568" s="42">
        <v>1</v>
      </c>
      <c r="C568" s="42" t="str">
        <f t="shared" si="8"/>
        <v/>
      </c>
      <c r="D568" s="42"/>
      <c r="E568" s="42"/>
      <c r="F568" s="42"/>
    </row>
    <row r="569" spans="1:6" ht="14.25" customHeight="1">
      <c r="A569" s="42">
        <v>566</v>
      </c>
      <c r="B569" s="42">
        <v>2</v>
      </c>
      <c r="C569" s="42" t="str">
        <f t="shared" si="8"/>
        <v/>
      </c>
      <c r="D569" s="42"/>
      <c r="E569" s="42"/>
      <c r="F569" s="42"/>
    </row>
    <row r="570" spans="1:6" ht="14.25" customHeight="1">
      <c r="A570" s="42">
        <v>567</v>
      </c>
      <c r="B570" s="42">
        <v>3</v>
      </c>
      <c r="C570" s="42" t="str">
        <f t="shared" si="8"/>
        <v/>
      </c>
      <c r="D570" s="42"/>
      <c r="E570" s="42"/>
      <c r="F570" s="42"/>
    </row>
    <row r="571" spans="1:6" ht="14.25" customHeight="1">
      <c r="A571" s="42">
        <v>568</v>
      </c>
      <c r="B571" s="42">
        <v>4</v>
      </c>
      <c r="C571" s="42" t="str">
        <f t="shared" si="8"/>
        <v/>
      </c>
      <c r="D571" s="42"/>
      <c r="E571" s="42"/>
      <c r="F571" s="42"/>
    </row>
    <row r="572" spans="1:6" ht="14.25" customHeight="1">
      <c r="A572" s="42">
        <v>569</v>
      </c>
      <c r="B572" s="42">
        <v>5</v>
      </c>
      <c r="C572" s="42" t="str">
        <f t="shared" si="8"/>
        <v/>
      </c>
      <c r="D572" s="42"/>
      <c r="E572" s="42"/>
      <c r="F572" s="42"/>
    </row>
    <row r="573" spans="1:6" ht="14.25" customHeight="1">
      <c r="A573" s="42">
        <v>570</v>
      </c>
      <c r="B573" s="42">
        <v>1</v>
      </c>
      <c r="C573" s="42" t="str">
        <f t="shared" si="8"/>
        <v/>
      </c>
      <c r="D573" s="42"/>
      <c r="E573" s="42"/>
      <c r="F573" s="42"/>
    </row>
    <row r="574" spans="1:6" ht="14.25" customHeight="1">
      <c r="A574" s="42">
        <v>571</v>
      </c>
      <c r="B574" s="42">
        <v>2</v>
      </c>
      <c r="C574" s="42" t="str">
        <f t="shared" si="8"/>
        <v/>
      </c>
      <c r="D574" s="42"/>
      <c r="E574" s="42"/>
      <c r="F574" s="42"/>
    </row>
    <row r="575" spans="1:6" ht="14.25" customHeight="1">
      <c r="A575" s="42">
        <v>572</v>
      </c>
      <c r="B575" s="42">
        <v>3</v>
      </c>
      <c r="C575" s="42" t="str">
        <f t="shared" si="8"/>
        <v/>
      </c>
      <c r="D575" s="42"/>
      <c r="E575" s="42"/>
      <c r="F575" s="42"/>
    </row>
    <row r="576" spans="1:6" ht="14.25" customHeight="1">
      <c r="A576" s="42">
        <v>573</v>
      </c>
      <c r="B576" s="42">
        <v>4</v>
      </c>
      <c r="C576" s="42" t="str">
        <f t="shared" si="8"/>
        <v/>
      </c>
      <c r="D576" s="42"/>
      <c r="E576" s="42"/>
      <c r="F576" s="42"/>
    </row>
    <row r="577" spans="1:6" ht="14.25" customHeight="1">
      <c r="A577" s="42">
        <v>574</v>
      </c>
      <c r="B577" s="42">
        <v>5</v>
      </c>
      <c r="C577" s="42" t="str">
        <f t="shared" si="8"/>
        <v/>
      </c>
      <c r="D577" s="42"/>
      <c r="E577" s="42"/>
      <c r="F577" s="42"/>
    </row>
    <row r="578" spans="1:6" ht="14.25" customHeight="1">
      <c r="A578" s="42">
        <v>575</v>
      </c>
      <c r="B578" s="42">
        <v>1</v>
      </c>
      <c r="C578" s="42" t="str">
        <f t="shared" si="8"/>
        <v/>
      </c>
      <c r="D578" s="42"/>
      <c r="E578" s="42"/>
      <c r="F578" s="42"/>
    </row>
    <row r="579" spans="1:6" ht="14.25" customHeight="1">
      <c r="A579" s="42">
        <v>576</v>
      </c>
      <c r="B579" s="42">
        <v>2</v>
      </c>
      <c r="C579" s="42" t="str">
        <f t="shared" si="8"/>
        <v/>
      </c>
      <c r="D579" s="42"/>
      <c r="E579" s="42"/>
      <c r="F579" s="42"/>
    </row>
    <row r="580" spans="1:6" ht="14.25" customHeight="1">
      <c r="A580" s="42">
        <v>577</v>
      </c>
      <c r="B580" s="42">
        <v>3</v>
      </c>
      <c r="C580" s="42" t="str">
        <f t="shared" ref="C580:C643" si="9">IF(VALUE(B$1)=A580,B580,"")</f>
        <v/>
      </c>
      <c r="D580" s="42"/>
      <c r="E580" s="42"/>
      <c r="F580" s="42"/>
    </row>
    <row r="581" spans="1:6" ht="14.25" customHeight="1">
      <c r="A581" s="42">
        <v>578</v>
      </c>
      <c r="B581" s="42">
        <v>4</v>
      </c>
      <c r="C581" s="42" t="str">
        <f t="shared" si="9"/>
        <v/>
      </c>
      <c r="D581" s="42"/>
      <c r="E581" s="42"/>
      <c r="F581" s="42"/>
    </row>
    <row r="582" spans="1:6" ht="14.25" customHeight="1">
      <c r="A582" s="42">
        <v>579</v>
      </c>
      <c r="B582" s="42">
        <v>5</v>
      </c>
      <c r="C582" s="42" t="str">
        <f t="shared" si="9"/>
        <v/>
      </c>
      <c r="D582" s="42"/>
      <c r="E582" s="42"/>
      <c r="F582" s="42"/>
    </row>
    <row r="583" spans="1:6" ht="14.25" customHeight="1">
      <c r="A583" s="42">
        <v>580</v>
      </c>
      <c r="B583" s="42">
        <v>1</v>
      </c>
      <c r="C583" s="42" t="str">
        <f t="shared" si="9"/>
        <v/>
      </c>
      <c r="D583" s="42"/>
      <c r="E583" s="42"/>
      <c r="F583" s="42"/>
    </row>
    <row r="584" spans="1:6" ht="14.25" customHeight="1">
      <c r="A584" s="42">
        <v>581</v>
      </c>
      <c r="B584" s="42">
        <v>2</v>
      </c>
      <c r="C584" s="42" t="str">
        <f t="shared" si="9"/>
        <v/>
      </c>
      <c r="D584" s="42"/>
      <c r="E584" s="42"/>
      <c r="F584" s="42"/>
    </row>
    <row r="585" spans="1:6" ht="14.25" customHeight="1">
      <c r="A585" s="42">
        <v>582</v>
      </c>
      <c r="B585" s="42">
        <v>3</v>
      </c>
      <c r="C585" s="42" t="str">
        <f t="shared" si="9"/>
        <v/>
      </c>
      <c r="D585" s="42"/>
      <c r="E585" s="42"/>
      <c r="F585" s="42"/>
    </row>
    <row r="586" spans="1:6" ht="14.25" customHeight="1">
      <c r="A586" s="42">
        <v>583</v>
      </c>
      <c r="B586" s="42">
        <v>4</v>
      </c>
      <c r="C586" s="42" t="str">
        <f t="shared" si="9"/>
        <v/>
      </c>
      <c r="D586" s="42"/>
      <c r="E586" s="42"/>
      <c r="F586" s="42"/>
    </row>
    <row r="587" spans="1:6" ht="14.25" customHeight="1">
      <c r="A587" s="42">
        <v>584</v>
      </c>
      <c r="B587" s="42">
        <v>5</v>
      </c>
      <c r="C587" s="42" t="str">
        <f t="shared" si="9"/>
        <v/>
      </c>
      <c r="D587" s="42"/>
      <c r="E587" s="42"/>
      <c r="F587" s="42"/>
    </row>
    <row r="588" spans="1:6" ht="14.25" customHeight="1">
      <c r="A588" s="42">
        <v>585</v>
      </c>
      <c r="B588" s="42">
        <v>1</v>
      </c>
      <c r="C588" s="42" t="str">
        <f t="shared" si="9"/>
        <v/>
      </c>
      <c r="D588" s="42"/>
      <c r="E588" s="42"/>
      <c r="F588" s="42"/>
    </row>
    <row r="589" spans="1:6" ht="14.25" customHeight="1">
      <c r="A589" s="42">
        <v>586</v>
      </c>
      <c r="B589" s="42">
        <v>2</v>
      </c>
      <c r="C589" s="42" t="str">
        <f t="shared" si="9"/>
        <v/>
      </c>
      <c r="D589" s="42"/>
      <c r="E589" s="42"/>
      <c r="F589" s="42"/>
    </row>
    <row r="590" spans="1:6" ht="14.25" customHeight="1">
      <c r="A590" s="42">
        <v>587</v>
      </c>
      <c r="B590" s="42">
        <v>3</v>
      </c>
      <c r="C590" s="42" t="str">
        <f t="shared" si="9"/>
        <v/>
      </c>
      <c r="D590" s="42"/>
      <c r="E590" s="42"/>
      <c r="F590" s="42"/>
    </row>
    <row r="591" spans="1:6" ht="14.25" customHeight="1">
      <c r="A591" s="42">
        <v>588</v>
      </c>
      <c r="B591" s="42">
        <v>4</v>
      </c>
      <c r="C591" s="42" t="str">
        <f t="shared" si="9"/>
        <v/>
      </c>
      <c r="D591" s="42"/>
      <c r="E591" s="42"/>
      <c r="F591" s="42"/>
    </row>
    <row r="592" spans="1:6" ht="14.25" customHeight="1">
      <c r="A592" s="42">
        <v>589</v>
      </c>
      <c r="B592" s="42">
        <v>5</v>
      </c>
      <c r="C592" s="42" t="str">
        <f t="shared" si="9"/>
        <v/>
      </c>
      <c r="D592" s="42"/>
      <c r="E592" s="42"/>
      <c r="F592" s="42"/>
    </row>
    <row r="593" spans="1:6" ht="14.25" customHeight="1">
      <c r="A593" s="42">
        <v>590</v>
      </c>
      <c r="B593" s="42">
        <v>1</v>
      </c>
      <c r="C593" s="42" t="str">
        <f t="shared" si="9"/>
        <v/>
      </c>
      <c r="D593" s="42"/>
      <c r="E593" s="42"/>
      <c r="F593" s="42"/>
    </row>
    <row r="594" spans="1:6" ht="14.25" customHeight="1">
      <c r="A594" s="42">
        <v>591</v>
      </c>
      <c r="B594" s="42">
        <v>2</v>
      </c>
      <c r="C594" s="42" t="str">
        <f t="shared" si="9"/>
        <v/>
      </c>
      <c r="D594" s="42"/>
      <c r="E594" s="42"/>
      <c r="F594" s="42"/>
    </row>
    <row r="595" spans="1:6" ht="14.25" customHeight="1">
      <c r="A595" s="42">
        <v>592</v>
      </c>
      <c r="B595" s="42">
        <v>3</v>
      </c>
      <c r="C595" s="42" t="str">
        <f t="shared" si="9"/>
        <v/>
      </c>
      <c r="D595" s="42"/>
      <c r="E595" s="42"/>
      <c r="F595" s="42"/>
    </row>
    <row r="596" spans="1:6" ht="14.25" customHeight="1">
      <c r="A596" s="42">
        <v>593</v>
      </c>
      <c r="B596" s="42">
        <v>4</v>
      </c>
      <c r="C596" s="42" t="str">
        <f t="shared" si="9"/>
        <v/>
      </c>
      <c r="D596" s="42"/>
      <c r="E596" s="42"/>
      <c r="F596" s="42"/>
    </row>
    <row r="597" spans="1:6" ht="14.25" customHeight="1">
      <c r="A597" s="42">
        <v>594</v>
      </c>
      <c r="B597" s="42">
        <v>5</v>
      </c>
      <c r="C597" s="42" t="str">
        <f t="shared" si="9"/>
        <v/>
      </c>
      <c r="D597" s="42"/>
      <c r="E597" s="42"/>
      <c r="F597" s="42"/>
    </row>
    <row r="598" spans="1:6" ht="14.25" customHeight="1">
      <c r="A598" s="42">
        <v>595</v>
      </c>
      <c r="B598" s="42">
        <v>1</v>
      </c>
      <c r="C598" s="42" t="str">
        <f t="shared" si="9"/>
        <v/>
      </c>
      <c r="D598" s="42"/>
      <c r="E598" s="42"/>
      <c r="F598" s="42"/>
    </row>
    <row r="599" spans="1:6" ht="14.25" customHeight="1">
      <c r="A599" s="42">
        <v>596</v>
      </c>
      <c r="B599" s="42">
        <v>2</v>
      </c>
      <c r="C599" s="42" t="str">
        <f t="shared" si="9"/>
        <v/>
      </c>
      <c r="D599" s="42"/>
      <c r="E599" s="42"/>
      <c r="F599" s="42"/>
    </row>
    <row r="600" spans="1:6" ht="14.25" customHeight="1">
      <c r="A600" s="42">
        <v>597</v>
      </c>
      <c r="B600" s="42">
        <v>3</v>
      </c>
      <c r="C600" s="42" t="str">
        <f t="shared" si="9"/>
        <v/>
      </c>
      <c r="D600" s="42"/>
      <c r="E600" s="42"/>
      <c r="F600" s="42"/>
    </row>
    <row r="601" spans="1:6" ht="14.25" customHeight="1">
      <c r="A601" s="42">
        <v>598</v>
      </c>
      <c r="B601" s="42">
        <v>4</v>
      </c>
      <c r="C601" s="42" t="str">
        <f t="shared" si="9"/>
        <v/>
      </c>
      <c r="D601" s="42"/>
      <c r="E601" s="42"/>
      <c r="F601" s="42"/>
    </row>
    <row r="602" spans="1:6" ht="14.25" customHeight="1">
      <c r="A602" s="42">
        <v>599</v>
      </c>
      <c r="B602" s="42">
        <v>5</v>
      </c>
      <c r="C602" s="42" t="str">
        <f t="shared" si="9"/>
        <v/>
      </c>
      <c r="D602" s="42"/>
      <c r="E602" s="42"/>
      <c r="F602" s="42"/>
    </row>
    <row r="603" spans="1:6" ht="14.25" customHeight="1">
      <c r="A603" s="42">
        <v>600</v>
      </c>
      <c r="B603" s="42">
        <v>1</v>
      </c>
      <c r="C603" s="42" t="str">
        <f t="shared" si="9"/>
        <v/>
      </c>
      <c r="D603" s="42"/>
      <c r="E603" s="42"/>
      <c r="F603" s="42"/>
    </row>
    <row r="604" spans="1:6" ht="14.25" customHeight="1">
      <c r="A604" s="42">
        <v>601</v>
      </c>
      <c r="B604" s="42">
        <v>2</v>
      </c>
      <c r="C604" s="42" t="str">
        <f t="shared" si="9"/>
        <v/>
      </c>
      <c r="D604" s="42"/>
      <c r="E604" s="42"/>
      <c r="F604" s="42"/>
    </row>
    <row r="605" spans="1:6" ht="14.25" customHeight="1">
      <c r="A605" s="42">
        <v>602</v>
      </c>
      <c r="B605" s="42">
        <v>3</v>
      </c>
      <c r="C605" s="42" t="str">
        <f t="shared" si="9"/>
        <v/>
      </c>
      <c r="D605" s="42"/>
      <c r="E605" s="42"/>
      <c r="F605" s="42"/>
    </row>
    <row r="606" spans="1:6" ht="14.25" customHeight="1">
      <c r="A606" s="42">
        <v>603</v>
      </c>
      <c r="B606" s="42">
        <v>4</v>
      </c>
      <c r="C606" s="42" t="str">
        <f t="shared" si="9"/>
        <v/>
      </c>
      <c r="D606" s="42"/>
      <c r="E606" s="42"/>
      <c r="F606" s="42"/>
    </row>
    <row r="607" spans="1:6" ht="14.25" customHeight="1">
      <c r="A607" s="42">
        <v>604</v>
      </c>
      <c r="B607" s="42">
        <v>5</v>
      </c>
      <c r="C607" s="42" t="str">
        <f t="shared" si="9"/>
        <v/>
      </c>
      <c r="D607" s="42"/>
      <c r="E607" s="42"/>
      <c r="F607" s="42"/>
    </row>
    <row r="608" spans="1:6" ht="14.25" customHeight="1">
      <c r="A608" s="42">
        <v>605</v>
      </c>
      <c r="B608" s="42">
        <v>1</v>
      </c>
      <c r="C608" s="42" t="str">
        <f t="shared" si="9"/>
        <v/>
      </c>
      <c r="D608" s="42"/>
      <c r="E608" s="42"/>
      <c r="F608" s="42"/>
    </row>
    <row r="609" spans="1:6" ht="14.25" customHeight="1">
      <c r="A609" s="42">
        <v>606</v>
      </c>
      <c r="B609" s="42">
        <v>2</v>
      </c>
      <c r="C609" s="42" t="str">
        <f t="shared" si="9"/>
        <v/>
      </c>
      <c r="D609" s="42"/>
      <c r="E609" s="42"/>
      <c r="F609" s="42"/>
    </row>
    <row r="610" spans="1:6" ht="14.25" customHeight="1">
      <c r="A610" s="42">
        <v>607</v>
      </c>
      <c r="B610" s="42">
        <v>3</v>
      </c>
      <c r="C610" s="42" t="str">
        <f t="shared" si="9"/>
        <v/>
      </c>
      <c r="D610" s="42"/>
      <c r="E610" s="42"/>
      <c r="F610" s="42"/>
    </row>
    <row r="611" spans="1:6" ht="14.25" customHeight="1">
      <c r="A611" s="42">
        <v>608</v>
      </c>
      <c r="B611" s="42">
        <v>4</v>
      </c>
      <c r="C611" s="42" t="str">
        <f t="shared" si="9"/>
        <v/>
      </c>
      <c r="D611" s="42"/>
      <c r="E611" s="42"/>
      <c r="F611" s="42"/>
    </row>
    <row r="612" spans="1:6" ht="14.25" customHeight="1">
      <c r="A612" s="42">
        <v>609</v>
      </c>
      <c r="B612" s="42">
        <v>5</v>
      </c>
      <c r="C612" s="42" t="str">
        <f t="shared" si="9"/>
        <v/>
      </c>
      <c r="D612" s="42"/>
      <c r="E612" s="42"/>
      <c r="F612" s="42"/>
    </row>
    <row r="613" spans="1:6" ht="14.25" customHeight="1">
      <c r="A613" s="42">
        <v>610</v>
      </c>
      <c r="B613" s="42">
        <v>1</v>
      </c>
      <c r="C613" s="42" t="str">
        <f t="shared" si="9"/>
        <v/>
      </c>
      <c r="D613" s="42"/>
      <c r="E613" s="42"/>
      <c r="F613" s="42"/>
    </row>
    <row r="614" spans="1:6" ht="14.25" customHeight="1">
      <c r="A614" s="42">
        <v>611</v>
      </c>
      <c r="B614" s="42">
        <v>2</v>
      </c>
      <c r="C614" s="42" t="str">
        <f t="shared" si="9"/>
        <v/>
      </c>
      <c r="D614" s="42"/>
      <c r="E614" s="42"/>
      <c r="F614" s="42"/>
    </row>
    <row r="615" spans="1:6" ht="14.25" customHeight="1">
      <c r="A615" s="42">
        <v>612</v>
      </c>
      <c r="B615" s="42">
        <v>3</v>
      </c>
      <c r="C615" s="42" t="str">
        <f t="shared" si="9"/>
        <v/>
      </c>
      <c r="D615" s="42"/>
      <c r="E615" s="42"/>
      <c r="F615" s="42"/>
    </row>
    <row r="616" spans="1:6" ht="14.25" customHeight="1">
      <c r="A616" s="42">
        <v>613</v>
      </c>
      <c r="B616" s="42">
        <v>4</v>
      </c>
      <c r="C616" s="42" t="str">
        <f t="shared" si="9"/>
        <v/>
      </c>
      <c r="D616" s="42"/>
      <c r="E616" s="42"/>
      <c r="F616" s="42"/>
    </row>
    <row r="617" spans="1:6" ht="14.25" customHeight="1">
      <c r="A617" s="42">
        <v>614</v>
      </c>
      <c r="B617" s="42">
        <v>5</v>
      </c>
      <c r="C617" s="42" t="str">
        <f t="shared" si="9"/>
        <v/>
      </c>
      <c r="D617" s="42"/>
      <c r="E617" s="42"/>
      <c r="F617" s="42"/>
    </row>
    <row r="618" spans="1:6" ht="14.25" customHeight="1">
      <c r="A618" s="42">
        <v>615</v>
      </c>
      <c r="B618" s="42">
        <v>1</v>
      </c>
      <c r="C618" s="42" t="str">
        <f t="shared" si="9"/>
        <v/>
      </c>
      <c r="D618" s="42"/>
      <c r="E618" s="42"/>
      <c r="F618" s="42"/>
    </row>
    <row r="619" spans="1:6" ht="14.25" customHeight="1">
      <c r="A619" s="42">
        <v>616</v>
      </c>
      <c r="B619" s="42">
        <v>2</v>
      </c>
      <c r="C619" s="42" t="str">
        <f t="shared" si="9"/>
        <v/>
      </c>
      <c r="D619" s="42"/>
      <c r="E619" s="42"/>
      <c r="F619" s="42"/>
    </row>
    <row r="620" spans="1:6" ht="14.25" customHeight="1">
      <c r="A620" s="42">
        <v>617</v>
      </c>
      <c r="B620" s="42">
        <v>3</v>
      </c>
      <c r="C620" s="42" t="str">
        <f t="shared" si="9"/>
        <v/>
      </c>
      <c r="D620" s="42"/>
      <c r="E620" s="42"/>
      <c r="F620" s="42"/>
    </row>
    <row r="621" spans="1:6" ht="14.25" customHeight="1">
      <c r="A621" s="42">
        <v>618</v>
      </c>
      <c r="B621" s="42">
        <v>4</v>
      </c>
      <c r="C621" s="42" t="str">
        <f t="shared" si="9"/>
        <v/>
      </c>
      <c r="D621" s="42"/>
      <c r="E621" s="42"/>
      <c r="F621" s="42"/>
    </row>
    <row r="622" spans="1:6" ht="14.25" customHeight="1">
      <c r="A622" s="42">
        <v>619</v>
      </c>
      <c r="B622" s="42">
        <v>5</v>
      </c>
      <c r="C622" s="42" t="str">
        <f t="shared" si="9"/>
        <v/>
      </c>
      <c r="D622" s="42"/>
      <c r="E622" s="42"/>
      <c r="F622" s="42"/>
    </row>
    <row r="623" spans="1:6" ht="14.25" customHeight="1">
      <c r="A623" s="42">
        <v>620</v>
      </c>
      <c r="B623" s="42">
        <v>1</v>
      </c>
      <c r="C623" s="42" t="str">
        <f t="shared" si="9"/>
        <v/>
      </c>
      <c r="D623" s="42"/>
      <c r="E623" s="42"/>
      <c r="F623" s="42"/>
    </row>
    <row r="624" spans="1:6" ht="14.25" customHeight="1">
      <c r="A624" s="42">
        <v>621</v>
      </c>
      <c r="B624" s="42">
        <v>2</v>
      </c>
      <c r="C624" s="42" t="str">
        <f t="shared" si="9"/>
        <v/>
      </c>
      <c r="D624" s="42"/>
      <c r="E624" s="42"/>
      <c r="F624" s="42"/>
    </row>
    <row r="625" spans="1:6" ht="14.25" customHeight="1">
      <c r="A625" s="42">
        <v>622</v>
      </c>
      <c r="B625" s="42">
        <v>3</v>
      </c>
      <c r="C625" s="42" t="str">
        <f t="shared" si="9"/>
        <v/>
      </c>
      <c r="D625" s="42"/>
      <c r="E625" s="42"/>
      <c r="F625" s="42"/>
    </row>
    <row r="626" spans="1:6" ht="14.25" customHeight="1">
      <c r="A626" s="42">
        <v>623</v>
      </c>
      <c r="B626" s="42">
        <v>4</v>
      </c>
      <c r="C626" s="42" t="str">
        <f t="shared" si="9"/>
        <v/>
      </c>
      <c r="D626" s="42"/>
      <c r="E626" s="42"/>
      <c r="F626" s="42"/>
    </row>
    <row r="627" spans="1:6" ht="14.25" customHeight="1">
      <c r="A627" s="42">
        <v>624</v>
      </c>
      <c r="B627" s="42">
        <v>5</v>
      </c>
      <c r="C627" s="42" t="str">
        <f t="shared" si="9"/>
        <v/>
      </c>
      <c r="D627" s="42"/>
      <c r="E627" s="42"/>
      <c r="F627" s="42"/>
    </row>
    <row r="628" spans="1:6" ht="14.25" customHeight="1">
      <c r="A628" s="42">
        <v>625</v>
      </c>
      <c r="B628" s="42">
        <v>1</v>
      </c>
      <c r="C628" s="42" t="str">
        <f t="shared" si="9"/>
        <v/>
      </c>
      <c r="D628" s="42"/>
      <c r="E628" s="42"/>
      <c r="F628" s="42"/>
    </row>
    <row r="629" spans="1:6" ht="14.25" customHeight="1">
      <c r="A629" s="42">
        <v>626</v>
      </c>
      <c r="B629" s="42">
        <v>2</v>
      </c>
      <c r="C629" s="42" t="str">
        <f t="shared" si="9"/>
        <v/>
      </c>
      <c r="D629" s="42"/>
      <c r="E629" s="42"/>
      <c r="F629" s="42"/>
    </row>
    <row r="630" spans="1:6" ht="14.25" customHeight="1">
      <c r="A630" s="42">
        <v>627</v>
      </c>
      <c r="B630" s="42">
        <v>3</v>
      </c>
      <c r="C630" s="42" t="str">
        <f t="shared" si="9"/>
        <v/>
      </c>
      <c r="D630" s="42"/>
      <c r="E630" s="42"/>
      <c r="F630" s="42"/>
    </row>
    <row r="631" spans="1:6" ht="14.25" customHeight="1">
      <c r="A631" s="42">
        <v>628</v>
      </c>
      <c r="B631" s="42">
        <v>4</v>
      </c>
      <c r="C631" s="42" t="str">
        <f t="shared" si="9"/>
        <v/>
      </c>
      <c r="D631" s="42"/>
      <c r="E631" s="42"/>
      <c r="F631" s="42"/>
    </row>
    <row r="632" spans="1:6" ht="14.25" customHeight="1">
      <c r="A632" s="42">
        <v>629</v>
      </c>
      <c r="B632" s="42">
        <v>5</v>
      </c>
      <c r="C632" s="42" t="str">
        <f t="shared" si="9"/>
        <v/>
      </c>
      <c r="D632" s="42"/>
      <c r="E632" s="42"/>
      <c r="F632" s="42"/>
    </row>
    <row r="633" spans="1:6" ht="14.25" customHeight="1">
      <c r="A633" s="42">
        <v>630</v>
      </c>
      <c r="B633" s="42">
        <v>1</v>
      </c>
      <c r="C633" s="42" t="str">
        <f t="shared" si="9"/>
        <v/>
      </c>
      <c r="D633" s="42"/>
      <c r="E633" s="42"/>
      <c r="F633" s="42"/>
    </row>
    <row r="634" spans="1:6" ht="14.25" customHeight="1">
      <c r="A634" s="42">
        <v>631</v>
      </c>
      <c r="B634" s="42">
        <v>2</v>
      </c>
      <c r="C634" s="42" t="str">
        <f t="shared" si="9"/>
        <v/>
      </c>
      <c r="D634" s="42"/>
      <c r="E634" s="42"/>
      <c r="F634" s="42"/>
    </row>
    <row r="635" spans="1:6" ht="14.25" customHeight="1">
      <c r="A635" s="42">
        <v>632</v>
      </c>
      <c r="B635" s="42">
        <v>3</v>
      </c>
      <c r="C635" s="42" t="str">
        <f t="shared" si="9"/>
        <v/>
      </c>
      <c r="D635" s="42"/>
      <c r="E635" s="42"/>
      <c r="F635" s="42"/>
    </row>
    <row r="636" spans="1:6" ht="14.25" customHeight="1">
      <c r="A636" s="42">
        <v>633</v>
      </c>
      <c r="B636" s="42">
        <v>4</v>
      </c>
      <c r="C636" s="42" t="str">
        <f t="shared" si="9"/>
        <v/>
      </c>
      <c r="D636" s="42"/>
      <c r="E636" s="42"/>
      <c r="F636" s="42"/>
    </row>
    <row r="637" spans="1:6" ht="14.25" customHeight="1">
      <c r="A637" s="42">
        <v>634</v>
      </c>
      <c r="B637" s="42">
        <v>5</v>
      </c>
      <c r="C637" s="42" t="str">
        <f t="shared" si="9"/>
        <v/>
      </c>
      <c r="D637" s="42"/>
      <c r="E637" s="42"/>
      <c r="F637" s="42"/>
    </row>
    <row r="638" spans="1:6" ht="14.25" customHeight="1">
      <c r="A638" s="42">
        <v>635</v>
      </c>
      <c r="B638" s="42">
        <v>1</v>
      </c>
      <c r="C638" s="42" t="str">
        <f t="shared" si="9"/>
        <v/>
      </c>
      <c r="D638" s="42"/>
      <c r="E638" s="42"/>
      <c r="F638" s="42"/>
    </row>
    <row r="639" spans="1:6" ht="14.25" customHeight="1">
      <c r="A639" s="42">
        <v>636</v>
      </c>
      <c r="B639" s="42">
        <v>2</v>
      </c>
      <c r="C639" s="42" t="str">
        <f t="shared" si="9"/>
        <v/>
      </c>
      <c r="D639" s="42"/>
      <c r="E639" s="42"/>
      <c r="F639" s="42"/>
    </row>
    <row r="640" spans="1:6" ht="14.25" customHeight="1">
      <c r="A640" s="42">
        <v>637</v>
      </c>
      <c r="B640" s="42">
        <v>3</v>
      </c>
      <c r="C640" s="42" t="str">
        <f t="shared" si="9"/>
        <v/>
      </c>
      <c r="D640" s="42"/>
      <c r="E640" s="42"/>
      <c r="F640" s="42"/>
    </row>
    <row r="641" spans="1:6" ht="14.25" customHeight="1">
      <c r="A641" s="42">
        <v>638</v>
      </c>
      <c r="B641" s="42">
        <v>4</v>
      </c>
      <c r="C641" s="42" t="str">
        <f t="shared" si="9"/>
        <v/>
      </c>
      <c r="D641" s="42"/>
      <c r="E641" s="42"/>
      <c r="F641" s="42"/>
    </row>
    <row r="642" spans="1:6" ht="14.25" customHeight="1">
      <c r="A642" s="42">
        <v>639</v>
      </c>
      <c r="B642" s="42">
        <v>5</v>
      </c>
      <c r="C642" s="42" t="str">
        <f t="shared" si="9"/>
        <v/>
      </c>
      <c r="D642" s="42"/>
      <c r="E642" s="42"/>
      <c r="F642" s="42"/>
    </row>
    <row r="643" spans="1:6" ht="14.25" customHeight="1">
      <c r="A643" s="42">
        <v>640</v>
      </c>
      <c r="B643" s="42">
        <v>1</v>
      </c>
      <c r="C643" s="42" t="str">
        <f t="shared" si="9"/>
        <v/>
      </c>
      <c r="D643" s="42"/>
      <c r="E643" s="42"/>
      <c r="F643" s="42"/>
    </row>
    <row r="644" spans="1:6" ht="14.25" customHeight="1">
      <c r="A644" s="42">
        <v>641</v>
      </c>
      <c r="B644" s="42">
        <v>2</v>
      </c>
      <c r="C644" s="42" t="str">
        <f t="shared" ref="C644:C707" si="10">IF(VALUE(B$1)=A644,B644,"")</f>
        <v/>
      </c>
      <c r="D644" s="42"/>
      <c r="E644" s="42"/>
      <c r="F644" s="42"/>
    </row>
    <row r="645" spans="1:6" ht="14.25" customHeight="1">
      <c r="A645" s="42">
        <v>642</v>
      </c>
      <c r="B645" s="42">
        <v>3</v>
      </c>
      <c r="C645" s="42" t="str">
        <f t="shared" si="10"/>
        <v/>
      </c>
      <c r="D645" s="42"/>
      <c r="E645" s="42"/>
      <c r="F645" s="42"/>
    </row>
    <row r="646" spans="1:6" ht="14.25" customHeight="1">
      <c r="A646" s="42">
        <v>643</v>
      </c>
      <c r="B646" s="42">
        <v>4</v>
      </c>
      <c r="C646" s="42" t="str">
        <f t="shared" si="10"/>
        <v/>
      </c>
      <c r="D646" s="42"/>
      <c r="E646" s="42"/>
      <c r="F646" s="42"/>
    </row>
    <row r="647" spans="1:6" ht="14.25" customHeight="1">
      <c r="A647" s="42">
        <v>644</v>
      </c>
      <c r="B647" s="42">
        <v>5</v>
      </c>
      <c r="C647" s="42" t="str">
        <f t="shared" si="10"/>
        <v/>
      </c>
      <c r="D647" s="42"/>
      <c r="E647" s="42"/>
      <c r="F647" s="42"/>
    </row>
    <row r="648" spans="1:6" ht="14.25" customHeight="1">
      <c r="A648" s="42">
        <v>645</v>
      </c>
      <c r="B648" s="42">
        <v>1</v>
      </c>
      <c r="C648" s="42" t="str">
        <f t="shared" si="10"/>
        <v/>
      </c>
      <c r="D648" s="42"/>
      <c r="E648" s="42"/>
      <c r="F648" s="42"/>
    </row>
    <row r="649" spans="1:6" ht="14.25" customHeight="1">
      <c r="A649" s="42">
        <v>646</v>
      </c>
      <c r="B649" s="42">
        <v>2</v>
      </c>
      <c r="C649" s="42" t="str">
        <f t="shared" si="10"/>
        <v/>
      </c>
      <c r="D649" s="42"/>
      <c r="E649" s="42"/>
      <c r="F649" s="42"/>
    </row>
    <row r="650" spans="1:6" ht="14.25" customHeight="1">
      <c r="A650" s="42">
        <v>647</v>
      </c>
      <c r="B650" s="42">
        <v>3</v>
      </c>
      <c r="C650" s="42" t="str">
        <f t="shared" si="10"/>
        <v/>
      </c>
      <c r="D650" s="42"/>
      <c r="E650" s="42"/>
      <c r="F650" s="42"/>
    </row>
    <row r="651" spans="1:6" ht="14.25" customHeight="1">
      <c r="A651" s="42">
        <v>648</v>
      </c>
      <c r="B651" s="42">
        <v>4</v>
      </c>
      <c r="C651" s="42" t="str">
        <f t="shared" si="10"/>
        <v/>
      </c>
      <c r="D651" s="42"/>
      <c r="E651" s="42"/>
      <c r="F651" s="42"/>
    </row>
    <row r="652" spans="1:6" ht="14.25" customHeight="1">
      <c r="A652" s="42">
        <v>649</v>
      </c>
      <c r="B652" s="42">
        <v>5</v>
      </c>
      <c r="C652" s="42" t="str">
        <f t="shared" si="10"/>
        <v/>
      </c>
      <c r="D652" s="42"/>
      <c r="E652" s="42"/>
      <c r="F652" s="42"/>
    </row>
    <row r="653" spans="1:6" ht="14.25" customHeight="1">
      <c r="A653" s="42">
        <v>650</v>
      </c>
      <c r="B653" s="42">
        <v>1</v>
      </c>
      <c r="C653" s="42" t="str">
        <f t="shared" si="10"/>
        <v/>
      </c>
      <c r="D653" s="42"/>
      <c r="E653" s="42"/>
      <c r="F653" s="42"/>
    </row>
    <row r="654" spans="1:6" ht="14.25" customHeight="1">
      <c r="A654" s="42">
        <v>651</v>
      </c>
      <c r="B654" s="42">
        <v>2</v>
      </c>
      <c r="C654" s="42" t="str">
        <f t="shared" si="10"/>
        <v/>
      </c>
      <c r="D654" s="42"/>
      <c r="E654" s="42"/>
      <c r="F654" s="42"/>
    </row>
    <row r="655" spans="1:6" ht="14.25" customHeight="1">
      <c r="A655" s="42">
        <v>652</v>
      </c>
      <c r="B655" s="42">
        <v>3</v>
      </c>
      <c r="C655" s="42" t="str">
        <f t="shared" si="10"/>
        <v/>
      </c>
      <c r="D655" s="42"/>
      <c r="E655" s="42"/>
      <c r="F655" s="42"/>
    </row>
    <row r="656" spans="1:6" ht="14.25" customHeight="1">
      <c r="A656" s="42">
        <v>653</v>
      </c>
      <c r="B656" s="42">
        <v>4</v>
      </c>
      <c r="C656" s="42" t="str">
        <f t="shared" si="10"/>
        <v/>
      </c>
      <c r="D656" s="42"/>
      <c r="E656" s="42"/>
      <c r="F656" s="42"/>
    </row>
    <row r="657" spans="1:6" ht="14.25" customHeight="1">
      <c r="A657" s="42">
        <v>654</v>
      </c>
      <c r="B657" s="42">
        <v>5</v>
      </c>
      <c r="C657" s="42" t="str">
        <f t="shared" si="10"/>
        <v/>
      </c>
      <c r="D657" s="42"/>
      <c r="E657" s="42"/>
      <c r="F657" s="42"/>
    </row>
    <row r="658" spans="1:6" ht="14.25" customHeight="1">
      <c r="A658" s="42">
        <v>655</v>
      </c>
      <c r="B658" s="42">
        <v>1</v>
      </c>
      <c r="C658" s="42" t="str">
        <f t="shared" si="10"/>
        <v/>
      </c>
      <c r="D658" s="42"/>
      <c r="E658" s="42"/>
      <c r="F658" s="42"/>
    </row>
    <row r="659" spans="1:6" ht="14.25" customHeight="1">
      <c r="A659" s="42">
        <v>656</v>
      </c>
      <c r="B659" s="42">
        <v>2</v>
      </c>
      <c r="C659" s="42" t="str">
        <f t="shared" si="10"/>
        <v/>
      </c>
      <c r="D659" s="42"/>
      <c r="E659" s="42"/>
      <c r="F659" s="42"/>
    </row>
    <row r="660" spans="1:6" ht="14.25" customHeight="1">
      <c r="A660" s="42">
        <v>657</v>
      </c>
      <c r="B660" s="42">
        <v>3</v>
      </c>
      <c r="C660" s="42" t="str">
        <f t="shared" si="10"/>
        <v/>
      </c>
      <c r="D660" s="42"/>
      <c r="E660" s="42"/>
      <c r="F660" s="42"/>
    </row>
    <row r="661" spans="1:6" ht="14.25" customHeight="1">
      <c r="A661" s="42">
        <v>658</v>
      </c>
      <c r="B661" s="42">
        <v>4</v>
      </c>
      <c r="C661" s="42" t="str">
        <f t="shared" si="10"/>
        <v/>
      </c>
      <c r="D661" s="42"/>
      <c r="E661" s="42"/>
      <c r="F661" s="42"/>
    </row>
    <row r="662" spans="1:6" ht="14.25" customHeight="1">
      <c r="A662" s="42">
        <v>659</v>
      </c>
      <c r="B662" s="42">
        <v>5</v>
      </c>
      <c r="C662" s="42" t="str">
        <f t="shared" si="10"/>
        <v/>
      </c>
      <c r="D662" s="42"/>
      <c r="E662" s="42"/>
      <c r="F662" s="42"/>
    </row>
    <row r="663" spans="1:6" ht="14.25" customHeight="1">
      <c r="A663" s="42">
        <v>660</v>
      </c>
      <c r="B663" s="42">
        <v>1</v>
      </c>
      <c r="C663" s="42" t="str">
        <f t="shared" si="10"/>
        <v/>
      </c>
      <c r="D663" s="42"/>
      <c r="E663" s="42"/>
      <c r="F663" s="42"/>
    </row>
    <row r="664" spans="1:6" ht="14.25" customHeight="1">
      <c r="A664" s="42">
        <v>661</v>
      </c>
      <c r="B664" s="42">
        <v>2</v>
      </c>
      <c r="C664" s="42" t="str">
        <f t="shared" si="10"/>
        <v/>
      </c>
      <c r="D664" s="42"/>
      <c r="E664" s="42"/>
      <c r="F664" s="42"/>
    </row>
    <row r="665" spans="1:6" ht="14.25" customHeight="1">
      <c r="A665" s="42">
        <v>662</v>
      </c>
      <c r="B665" s="42">
        <v>3</v>
      </c>
      <c r="C665" s="42" t="str">
        <f t="shared" si="10"/>
        <v/>
      </c>
      <c r="D665" s="42"/>
      <c r="E665" s="42"/>
      <c r="F665" s="42"/>
    </row>
    <row r="666" spans="1:6" ht="14.25" customHeight="1">
      <c r="A666" s="42">
        <v>663</v>
      </c>
      <c r="B666" s="42">
        <v>4</v>
      </c>
      <c r="C666" s="42" t="str">
        <f t="shared" si="10"/>
        <v/>
      </c>
      <c r="D666" s="42"/>
      <c r="E666" s="42"/>
      <c r="F666" s="42"/>
    </row>
    <row r="667" spans="1:6" ht="14.25" customHeight="1">
      <c r="A667" s="42">
        <v>664</v>
      </c>
      <c r="B667" s="42">
        <v>5</v>
      </c>
      <c r="C667" s="42" t="str">
        <f t="shared" si="10"/>
        <v/>
      </c>
      <c r="D667" s="42"/>
      <c r="E667" s="42"/>
      <c r="F667" s="42"/>
    </row>
    <row r="668" spans="1:6" ht="14.25" customHeight="1">
      <c r="A668" s="42">
        <v>665</v>
      </c>
      <c r="B668" s="42">
        <v>1</v>
      </c>
      <c r="C668" s="42" t="str">
        <f t="shared" si="10"/>
        <v/>
      </c>
      <c r="D668" s="42"/>
      <c r="E668" s="42"/>
      <c r="F668" s="42"/>
    </row>
    <row r="669" spans="1:6" ht="14.25" customHeight="1">
      <c r="A669" s="42">
        <v>666</v>
      </c>
      <c r="B669" s="42">
        <v>2</v>
      </c>
      <c r="C669" s="42" t="str">
        <f t="shared" si="10"/>
        <v/>
      </c>
      <c r="D669" s="42"/>
      <c r="E669" s="42"/>
      <c r="F669" s="42"/>
    </row>
    <row r="670" spans="1:6" ht="14.25" customHeight="1">
      <c r="A670" s="42">
        <v>667</v>
      </c>
      <c r="B670" s="42">
        <v>3</v>
      </c>
      <c r="C670" s="42" t="str">
        <f t="shared" si="10"/>
        <v/>
      </c>
      <c r="D670" s="42"/>
      <c r="E670" s="42"/>
      <c r="F670" s="42"/>
    </row>
    <row r="671" spans="1:6" ht="14.25" customHeight="1">
      <c r="A671" s="42">
        <v>668</v>
      </c>
      <c r="B671" s="42">
        <v>4</v>
      </c>
      <c r="C671" s="42" t="str">
        <f t="shared" si="10"/>
        <v/>
      </c>
      <c r="D671" s="42"/>
      <c r="E671" s="42"/>
      <c r="F671" s="42"/>
    </row>
    <row r="672" spans="1:6" ht="14.25" customHeight="1">
      <c r="A672" s="42">
        <v>669</v>
      </c>
      <c r="B672" s="42">
        <v>5</v>
      </c>
      <c r="C672" s="42" t="str">
        <f t="shared" si="10"/>
        <v/>
      </c>
      <c r="D672" s="42"/>
      <c r="E672" s="42"/>
      <c r="F672" s="42"/>
    </row>
    <row r="673" spans="1:6" ht="14.25" customHeight="1">
      <c r="A673" s="42">
        <v>670</v>
      </c>
      <c r="B673" s="42">
        <v>1</v>
      </c>
      <c r="C673" s="42" t="str">
        <f t="shared" si="10"/>
        <v/>
      </c>
      <c r="D673" s="42"/>
      <c r="E673" s="42"/>
      <c r="F673" s="42"/>
    </row>
    <row r="674" spans="1:6" ht="14.25" customHeight="1">
      <c r="A674" s="42">
        <v>671</v>
      </c>
      <c r="B674" s="42">
        <v>2</v>
      </c>
      <c r="C674" s="42" t="str">
        <f t="shared" si="10"/>
        <v/>
      </c>
      <c r="D674" s="42"/>
      <c r="E674" s="42"/>
      <c r="F674" s="42"/>
    </row>
    <row r="675" spans="1:6" ht="14.25" customHeight="1">
      <c r="A675" s="42">
        <v>672</v>
      </c>
      <c r="B675" s="42">
        <v>3</v>
      </c>
      <c r="C675" s="42" t="str">
        <f t="shared" si="10"/>
        <v/>
      </c>
      <c r="D675" s="42"/>
      <c r="E675" s="42"/>
      <c r="F675" s="42"/>
    </row>
    <row r="676" spans="1:6" ht="14.25" customHeight="1">
      <c r="A676" s="42">
        <v>673</v>
      </c>
      <c r="B676" s="42">
        <v>4</v>
      </c>
      <c r="C676" s="42" t="str">
        <f t="shared" si="10"/>
        <v/>
      </c>
      <c r="D676" s="42"/>
      <c r="E676" s="42"/>
      <c r="F676" s="42"/>
    </row>
    <row r="677" spans="1:6" ht="14.25" customHeight="1">
      <c r="A677" s="42">
        <v>674</v>
      </c>
      <c r="B677" s="42">
        <v>5</v>
      </c>
      <c r="C677" s="42" t="str">
        <f t="shared" si="10"/>
        <v/>
      </c>
      <c r="D677" s="42"/>
      <c r="E677" s="42"/>
      <c r="F677" s="42"/>
    </row>
    <row r="678" spans="1:6" ht="14.25" customHeight="1">
      <c r="A678" s="42">
        <v>675</v>
      </c>
      <c r="B678" s="42">
        <v>1</v>
      </c>
      <c r="C678" s="42" t="str">
        <f t="shared" si="10"/>
        <v/>
      </c>
      <c r="D678" s="42"/>
      <c r="E678" s="42"/>
      <c r="F678" s="42"/>
    </row>
    <row r="679" spans="1:6" ht="14.25" customHeight="1">
      <c r="A679" s="42">
        <v>676</v>
      </c>
      <c r="B679" s="42">
        <v>2</v>
      </c>
      <c r="C679" s="42" t="str">
        <f t="shared" si="10"/>
        <v/>
      </c>
      <c r="D679" s="42"/>
      <c r="E679" s="42"/>
      <c r="F679" s="42"/>
    </row>
    <row r="680" spans="1:6" ht="14.25" customHeight="1">
      <c r="A680" s="42">
        <v>677</v>
      </c>
      <c r="B680" s="42">
        <v>3</v>
      </c>
      <c r="C680" s="42" t="str">
        <f t="shared" si="10"/>
        <v/>
      </c>
      <c r="D680" s="42"/>
      <c r="E680" s="42"/>
      <c r="F680" s="42"/>
    </row>
    <row r="681" spans="1:6" ht="14.25" customHeight="1">
      <c r="A681" s="42">
        <v>678</v>
      </c>
      <c r="B681" s="42">
        <v>4</v>
      </c>
      <c r="C681" s="42" t="str">
        <f t="shared" si="10"/>
        <v/>
      </c>
      <c r="D681" s="42"/>
      <c r="E681" s="42"/>
      <c r="F681" s="42"/>
    </row>
    <row r="682" spans="1:6" ht="14.25" customHeight="1">
      <c r="A682" s="42">
        <v>679</v>
      </c>
      <c r="B682" s="42">
        <v>5</v>
      </c>
      <c r="C682" s="42" t="str">
        <f t="shared" si="10"/>
        <v/>
      </c>
      <c r="D682" s="42"/>
      <c r="E682" s="42"/>
      <c r="F682" s="42"/>
    </row>
    <row r="683" spans="1:6" ht="14.25" customHeight="1">
      <c r="A683" s="42">
        <v>680</v>
      </c>
      <c r="B683" s="42">
        <v>1</v>
      </c>
      <c r="C683" s="42" t="str">
        <f t="shared" si="10"/>
        <v/>
      </c>
      <c r="D683" s="42"/>
      <c r="E683" s="42"/>
      <c r="F683" s="42"/>
    </row>
    <row r="684" spans="1:6" ht="14.25" customHeight="1">
      <c r="A684" s="42">
        <v>681</v>
      </c>
      <c r="B684" s="42">
        <v>2</v>
      </c>
      <c r="C684" s="42" t="str">
        <f t="shared" si="10"/>
        <v/>
      </c>
      <c r="D684" s="42"/>
      <c r="E684" s="42"/>
      <c r="F684" s="42"/>
    </row>
    <row r="685" spans="1:6" ht="14.25" customHeight="1">
      <c r="A685" s="42">
        <v>682</v>
      </c>
      <c r="B685" s="42">
        <v>3</v>
      </c>
      <c r="C685" s="42" t="str">
        <f t="shared" si="10"/>
        <v/>
      </c>
      <c r="D685" s="42"/>
      <c r="E685" s="42"/>
      <c r="F685" s="42"/>
    </row>
    <row r="686" spans="1:6" ht="14.25" customHeight="1">
      <c r="A686" s="42">
        <v>683</v>
      </c>
      <c r="B686" s="42">
        <v>4</v>
      </c>
      <c r="C686" s="42" t="str">
        <f t="shared" si="10"/>
        <v/>
      </c>
      <c r="D686" s="42"/>
      <c r="E686" s="42"/>
      <c r="F686" s="42"/>
    </row>
    <row r="687" spans="1:6" ht="14.25" customHeight="1">
      <c r="A687" s="42">
        <v>684</v>
      </c>
      <c r="B687" s="42">
        <v>5</v>
      </c>
      <c r="C687" s="42" t="str">
        <f t="shared" si="10"/>
        <v/>
      </c>
      <c r="D687" s="42"/>
      <c r="E687" s="42"/>
      <c r="F687" s="42"/>
    </row>
    <row r="688" spans="1:6" ht="14.25" customHeight="1">
      <c r="A688" s="42">
        <v>685</v>
      </c>
      <c r="B688" s="42">
        <v>1</v>
      </c>
      <c r="C688" s="42" t="str">
        <f t="shared" si="10"/>
        <v/>
      </c>
      <c r="D688" s="42"/>
      <c r="E688" s="42"/>
      <c r="F688" s="42"/>
    </row>
    <row r="689" spans="1:6" ht="14.25" customHeight="1">
      <c r="A689" s="42">
        <v>686</v>
      </c>
      <c r="B689" s="42">
        <v>2</v>
      </c>
      <c r="C689" s="42" t="str">
        <f t="shared" si="10"/>
        <v/>
      </c>
      <c r="D689" s="42"/>
      <c r="E689" s="42"/>
      <c r="F689" s="42"/>
    </row>
    <row r="690" spans="1:6" ht="14.25" customHeight="1">
      <c r="A690" s="42">
        <v>687</v>
      </c>
      <c r="B690" s="42">
        <v>3</v>
      </c>
      <c r="C690" s="42" t="str">
        <f t="shared" si="10"/>
        <v/>
      </c>
      <c r="D690" s="42"/>
      <c r="E690" s="42"/>
      <c r="F690" s="42"/>
    </row>
    <row r="691" spans="1:6" ht="14.25" customHeight="1">
      <c r="A691" s="42">
        <v>688</v>
      </c>
      <c r="B691" s="42">
        <v>4</v>
      </c>
      <c r="C691" s="42" t="str">
        <f t="shared" si="10"/>
        <v/>
      </c>
      <c r="D691" s="42"/>
      <c r="E691" s="42"/>
      <c r="F691" s="42"/>
    </row>
    <row r="692" spans="1:6" ht="14.25" customHeight="1">
      <c r="A692" s="42">
        <v>689</v>
      </c>
      <c r="B692" s="42">
        <v>5</v>
      </c>
      <c r="C692" s="42" t="str">
        <f t="shared" si="10"/>
        <v/>
      </c>
      <c r="D692" s="42"/>
      <c r="E692" s="42"/>
      <c r="F692" s="42"/>
    </row>
    <row r="693" spans="1:6" ht="14.25" customHeight="1">
      <c r="A693" s="42">
        <v>690</v>
      </c>
      <c r="B693" s="42">
        <v>1</v>
      </c>
      <c r="C693" s="42" t="str">
        <f t="shared" si="10"/>
        <v/>
      </c>
      <c r="D693" s="42"/>
      <c r="E693" s="42"/>
      <c r="F693" s="42"/>
    </row>
    <row r="694" spans="1:6" ht="14.25" customHeight="1">
      <c r="A694" s="42">
        <v>691</v>
      </c>
      <c r="B694" s="42">
        <v>2</v>
      </c>
      <c r="C694" s="42" t="str">
        <f t="shared" si="10"/>
        <v/>
      </c>
      <c r="D694" s="42"/>
      <c r="E694" s="42"/>
      <c r="F694" s="42"/>
    </row>
    <row r="695" spans="1:6" ht="14.25" customHeight="1">
      <c r="A695" s="42">
        <v>692</v>
      </c>
      <c r="B695" s="42">
        <v>3</v>
      </c>
      <c r="C695" s="42" t="str">
        <f t="shared" si="10"/>
        <v/>
      </c>
      <c r="D695" s="42"/>
      <c r="E695" s="42"/>
      <c r="F695" s="42"/>
    </row>
    <row r="696" spans="1:6" ht="14.25" customHeight="1">
      <c r="A696" s="42">
        <v>693</v>
      </c>
      <c r="B696" s="42">
        <v>4</v>
      </c>
      <c r="C696" s="42" t="str">
        <f t="shared" si="10"/>
        <v/>
      </c>
      <c r="D696" s="42"/>
      <c r="E696" s="42"/>
      <c r="F696" s="42"/>
    </row>
    <row r="697" spans="1:6" ht="14.25" customHeight="1">
      <c r="A697" s="42">
        <v>694</v>
      </c>
      <c r="B697" s="42">
        <v>5</v>
      </c>
      <c r="C697" s="42" t="str">
        <f t="shared" si="10"/>
        <v/>
      </c>
      <c r="D697" s="42"/>
      <c r="E697" s="42"/>
      <c r="F697" s="42"/>
    </row>
    <row r="698" spans="1:6" ht="14.25" customHeight="1">
      <c r="A698" s="42">
        <v>695</v>
      </c>
      <c r="B698" s="42">
        <v>1</v>
      </c>
      <c r="C698" s="42" t="str">
        <f t="shared" si="10"/>
        <v/>
      </c>
      <c r="D698" s="42"/>
      <c r="E698" s="42"/>
      <c r="F698" s="42"/>
    </row>
    <row r="699" spans="1:6" ht="14.25" customHeight="1">
      <c r="A699" s="42">
        <v>696</v>
      </c>
      <c r="B699" s="42">
        <v>2</v>
      </c>
      <c r="C699" s="42" t="str">
        <f t="shared" si="10"/>
        <v/>
      </c>
      <c r="D699" s="42"/>
      <c r="E699" s="42"/>
      <c r="F699" s="42"/>
    </row>
    <row r="700" spans="1:6" ht="14.25" customHeight="1">
      <c r="A700" s="42">
        <v>697</v>
      </c>
      <c r="B700" s="42">
        <v>3</v>
      </c>
      <c r="C700" s="42" t="str">
        <f t="shared" si="10"/>
        <v/>
      </c>
      <c r="D700" s="42"/>
      <c r="E700" s="42"/>
      <c r="F700" s="42"/>
    </row>
    <row r="701" spans="1:6" ht="14.25" customHeight="1">
      <c r="A701" s="42">
        <v>698</v>
      </c>
      <c r="B701" s="42">
        <v>4</v>
      </c>
      <c r="C701" s="42" t="str">
        <f t="shared" si="10"/>
        <v/>
      </c>
      <c r="D701" s="42"/>
      <c r="E701" s="42"/>
      <c r="F701" s="42"/>
    </row>
    <row r="702" spans="1:6" ht="14.25" customHeight="1">
      <c r="A702" s="42">
        <v>699</v>
      </c>
      <c r="B702" s="42">
        <v>5</v>
      </c>
      <c r="C702" s="42" t="str">
        <f t="shared" si="10"/>
        <v/>
      </c>
      <c r="D702" s="42"/>
      <c r="E702" s="42"/>
      <c r="F702" s="42"/>
    </row>
    <row r="703" spans="1:6" ht="14.25" customHeight="1">
      <c r="A703" s="42">
        <v>700</v>
      </c>
      <c r="B703" s="42">
        <v>1</v>
      </c>
      <c r="C703" s="42" t="str">
        <f t="shared" si="10"/>
        <v/>
      </c>
      <c r="D703" s="42"/>
      <c r="E703" s="42"/>
      <c r="F703" s="42"/>
    </row>
    <row r="704" spans="1:6" ht="14.25" customHeight="1">
      <c r="A704" s="42">
        <v>701</v>
      </c>
      <c r="B704" s="42">
        <v>2</v>
      </c>
      <c r="C704" s="42" t="str">
        <f t="shared" si="10"/>
        <v/>
      </c>
      <c r="D704" s="42"/>
      <c r="E704" s="42"/>
      <c r="F704" s="42"/>
    </row>
    <row r="705" spans="1:6" ht="14.25" customHeight="1">
      <c r="A705" s="42">
        <v>702</v>
      </c>
      <c r="B705" s="42">
        <v>3</v>
      </c>
      <c r="C705" s="42" t="str">
        <f t="shared" si="10"/>
        <v/>
      </c>
      <c r="D705" s="42"/>
      <c r="E705" s="42"/>
      <c r="F705" s="42"/>
    </row>
    <row r="706" spans="1:6" ht="14.25" customHeight="1">
      <c r="A706" s="42">
        <v>703</v>
      </c>
      <c r="B706" s="42">
        <v>4</v>
      </c>
      <c r="C706" s="42" t="str">
        <f t="shared" si="10"/>
        <v/>
      </c>
      <c r="D706" s="42"/>
      <c r="E706" s="42"/>
      <c r="F706" s="42"/>
    </row>
    <row r="707" spans="1:6" ht="14.25" customHeight="1">
      <c r="A707" s="42">
        <v>704</v>
      </c>
      <c r="B707" s="42">
        <v>5</v>
      </c>
      <c r="C707" s="42" t="str">
        <f t="shared" si="10"/>
        <v/>
      </c>
      <c r="D707" s="42"/>
      <c r="E707" s="42"/>
      <c r="F707" s="42"/>
    </row>
    <row r="708" spans="1:6" ht="14.25" customHeight="1">
      <c r="A708" s="42">
        <v>705</v>
      </c>
      <c r="B708" s="42">
        <v>1</v>
      </c>
      <c r="C708" s="42" t="str">
        <f t="shared" ref="C708:C771" si="11">IF(VALUE(B$1)=A708,B708,"")</f>
        <v/>
      </c>
      <c r="D708" s="42"/>
      <c r="E708" s="42"/>
      <c r="F708" s="42"/>
    </row>
    <row r="709" spans="1:6" ht="14.25" customHeight="1">
      <c r="A709" s="42">
        <v>706</v>
      </c>
      <c r="B709" s="42">
        <v>2</v>
      </c>
      <c r="C709" s="42" t="str">
        <f t="shared" si="11"/>
        <v/>
      </c>
      <c r="D709" s="42"/>
      <c r="E709" s="42"/>
      <c r="F709" s="42"/>
    </row>
    <row r="710" spans="1:6" ht="14.25" customHeight="1">
      <c r="A710" s="42">
        <v>707</v>
      </c>
      <c r="B710" s="42">
        <v>3</v>
      </c>
      <c r="C710" s="42" t="str">
        <f t="shared" si="11"/>
        <v/>
      </c>
      <c r="D710" s="42"/>
      <c r="E710" s="42"/>
      <c r="F710" s="42"/>
    </row>
    <row r="711" spans="1:6" ht="14.25" customHeight="1">
      <c r="A711" s="42">
        <v>708</v>
      </c>
      <c r="B711" s="42">
        <v>4</v>
      </c>
      <c r="C711" s="42" t="str">
        <f t="shared" si="11"/>
        <v/>
      </c>
      <c r="D711" s="42"/>
      <c r="E711" s="42"/>
      <c r="F711" s="42"/>
    </row>
    <row r="712" spans="1:6" ht="14.25" customHeight="1">
      <c r="A712" s="42">
        <v>709</v>
      </c>
      <c r="B712" s="42">
        <v>5</v>
      </c>
      <c r="C712" s="42" t="str">
        <f t="shared" si="11"/>
        <v/>
      </c>
      <c r="D712" s="42"/>
      <c r="E712" s="42"/>
      <c r="F712" s="42"/>
    </row>
    <row r="713" spans="1:6" ht="14.25" customHeight="1">
      <c r="A713" s="42">
        <v>710</v>
      </c>
      <c r="B713" s="42">
        <v>1</v>
      </c>
      <c r="C713" s="42" t="str">
        <f t="shared" si="11"/>
        <v/>
      </c>
      <c r="D713" s="42"/>
      <c r="E713" s="42"/>
      <c r="F713" s="42"/>
    </row>
    <row r="714" spans="1:6" ht="14.25" customHeight="1">
      <c r="A714" s="42">
        <v>711</v>
      </c>
      <c r="B714" s="42">
        <v>2</v>
      </c>
      <c r="C714" s="42" t="str">
        <f t="shared" si="11"/>
        <v/>
      </c>
      <c r="D714" s="42"/>
      <c r="E714" s="42"/>
      <c r="F714" s="42"/>
    </row>
    <row r="715" spans="1:6" ht="14.25" customHeight="1">
      <c r="A715" s="42">
        <v>712</v>
      </c>
      <c r="B715" s="42">
        <v>3</v>
      </c>
      <c r="C715" s="42" t="str">
        <f t="shared" si="11"/>
        <v/>
      </c>
      <c r="D715" s="42"/>
      <c r="E715" s="42"/>
      <c r="F715" s="42"/>
    </row>
    <row r="716" spans="1:6" ht="14.25" customHeight="1">
      <c r="A716" s="42">
        <v>713</v>
      </c>
      <c r="B716" s="42">
        <v>4</v>
      </c>
      <c r="C716" s="42" t="str">
        <f t="shared" si="11"/>
        <v/>
      </c>
      <c r="D716" s="42"/>
      <c r="E716" s="42"/>
      <c r="F716" s="42"/>
    </row>
    <row r="717" spans="1:6" ht="14.25" customHeight="1">
      <c r="A717" s="42">
        <v>714</v>
      </c>
      <c r="B717" s="42">
        <v>5</v>
      </c>
      <c r="C717" s="42" t="str">
        <f t="shared" si="11"/>
        <v/>
      </c>
      <c r="D717" s="42"/>
      <c r="E717" s="42"/>
      <c r="F717" s="42"/>
    </row>
    <row r="718" spans="1:6" ht="14.25" customHeight="1">
      <c r="A718" s="42">
        <v>715</v>
      </c>
      <c r="B718" s="42">
        <v>1</v>
      </c>
      <c r="C718" s="42" t="str">
        <f t="shared" si="11"/>
        <v/>
      </c>
      <c r="D718" s="42"/>
      <c r="E718" s="42"/>
      <c r="F718" s="42"/>
    </row>
    <row r="719" spans="1:6" ht="14.25" customHeight="1">
      <c r="A719" s="42">
        <v>716</v>
      </c>
      <c r="B719" s="42">
        <v>2</v>
      </c>
      <c r="C719" s="42" t="str">
        <f t="shared" si="11"/>
        <v/>
      </c>
      <c r="D719" s="42"/>
      <c r="E719" s="42"/>
      <c r="F719" s="42"/>
    </row>
    <row r="720" spans="1:6" ht="14.25" customHeight="1">
      <c r="A720" s="42">
        <v>717</v>
      </c>
      <c r="B720" s="42">
        <v>3</v>
      </c>
      <c r="C720" s="42" t="str">
        <f t="shared" si="11"/>
        <v/>
      </c>
      <c r="D720" s="42"/>
      <c r="E720" s="42"/>
      <c r="F720" s="42"/>
    </row>
    <row r="721" spans="1:6" ht="14.25" customHeight="1">
      <c r="A721" s="42">
        <v>718</v>
      </c>
      <c r="B721" s="42">
        <v>4</v>
      </c>
      <c r="C721" s="42" t="str">
        <f t="shared" si="11"/>
        <v/>
      </c>
      <c r="D721" s="42"/>
      <c r="E721" s="42"/>
      <c r="F721" s="42"/>
    </row>
    <row r="722" spans="1:6" ht="14.25" customHeight="1">
      <c r="A722" s="42">
        <v>719</v>
      </c>
      <c r="B722" s="42">
        <v>5</v>
      </c>
      <c r="C722" s="42" t="str">
        <f t="shared" si="11"/>
        <v/>
      </c>
      <c r="D722" s="42"/>
      <c r="E722" s="42"/>
      <c r="F722" s="42"/>
    </row>
    <row r="723" spans="1:6" ht="14.25" customHeight="1">
      <c r="A723" s="42">
        <v>720</v>
      </c>
      <c r="B723" s="42">
        <v>1</v>
      </c>
      <c r="C723" s="42" t="str">
        <f t="shared" si="11"/>
        <v/>
      </c>
      <c r="D723" s="42"/>
      <c r="E723" s="42"/>
      <c r="F723" s="42"/>
    </row>
    <row r="724" spans="1:6" ht="14.25" customHeight="1">
      <c r="A724" s="42">
        <v>721</v>
      </c>
      <c r="B724" s="42">
        <v>2</v>
      </c>
      <c r="C724" s="42" t="str">
        <f t="shared" si="11"/>
        <v/>
      </c>
      <c r="D724" s="42"/>
      <c r="E724" s="42"/>
      <c r="F724" s="42"/>
    </row>
    <row r="725" spans="1:6" ht="14.25" customHeight="1">
      <c r="A725" s="42">
        <v>722</v>
      </c>
      <c r="B725" s="42">
        <v>3</v>
      </c>
      <c r="C725" s="42" t="str">
        <f t="shared" si="11"/>
        <v/>
      </c>
      <c r="D725" s="42"/>
      <c r="E725" s="42"/>
      <c r="F725" s="42"/>
    </row>
    <row r="726" spans="1:6" ht="14.25" customHeight="1">
      <c r="A726" s="42">
        <v>723</v>
      </c>
      <c r="B726" s="42">
        <v>4</v>
      </c>
      <c r="C726" s="42" t="str">
        <f t="shared" si="11"/>
        <v/>
      </c>
      <c r="D726" s="42"/>
      <c r="E726" s="42"/>
      <c r="F726" s="42"/>
    </row>
    <row r="727" spans="1:6" ht="14.25" customHeight="1">
      <c r="A727" s="42">
        <v>724</v>
      </c>
      <c r="B727" s="42">
        <v>5</v>
      </c>
      <c r="C727" s="42" t="str">
        <f t="shared" si="11"/>
        <v/>
      </c>
      <c r="D727" s="42"/>
      <c r="E727" s="42"/>
      <c r="F727" s="42"/>
    </row>
    <row r="728" spans="1:6" ht="14.25" customHeight="1">
      <c r="A728" s="42">
        <v>725</v>
      </c>
      <c r="B728" s="42">
        <v>1</v>
      </c>
      <c r="C728" s="42" t="str">
        <f t="shared" si="11"/>
        <v/>
      </c>
      <c r="D728" s="42"/>
      <c r="E728" s="42"/>
      <c r="F728" s="42"/>
    </row>
    <row r="729" spans="1:6" ht="14.25" customHeight="1">
      <c r="A729" s="42">
        <v>726</v>
      </c>
      <c r="B729" s="42">
        <v>2</v>
      </c>
      <c r="C729" s="42" t="str">
        <f t="shared" si="11"/>
        <v/>
      </c>
      <c r="D729" s="42"/>
      <c r="E729" s="42"/>
      <c r="F729" s="42"/>
    </row>
    <row r="730" spans="1:6" ht="14.25" customHeight="1">
      <c r="A730" s="42">
        <v>727</v>
      </c>
      <c r="B730" s="42">
        <v>3</v>
      </c>
      <c r="C730" s="42" t="str">
        <f t="shared" si="11"/>
        <v/>
      </c>
      <c r="D730" s="42"/>
      <c r="E730" s="42"/>
      <c r="F730" s="42"/>
    </row>
    <row r="731" spans="1:6" ht="14.25" customHeight="1">
      <c r="A731" s="42">
        <v>728</v>
      </c>
      <c r="B731" s="42">
        <v>4</v>
      </c>
      <c r="C731" s="42" t="str">
        <f t="shared" si="11"/>
        <v/>
      </c>
      <c r="D731" s="42"/>
      <c r="E731" s="42"/>
      <c r="F731" s="42"/>
    </row>
    <row r="732" spans="1:6" ht="14.25" customHeight="1">
      <c r="A732" s="42">
        <v>729</v>
      </c>
      <c r="B732" s="42">
        <v>5</v>
      </c>
      <c r="C732" s="42" t="str">
        <f t="shared" si="11"/>
        <v/>
      </c>
      <c r="D732" s="42"/>
      <c r="E732" s="42"/>
      <c r="F732" s="42"/>
    </row>
    <row r="733" spans="1:6" ht="14.25" customHeight="1">
      <c r="A733" s="42">
        <v>730</v>
      </c>
      <c r="B733" s="42">
        <v>1</v>
      </c>
      <c r="C733" s="42" t="str">
        <f t="shared" si="11"/>
        <v/>
      </c>
      <c r="D733" s="42"/>
      <c r="E733" s="42"/>
      <c r="F733" s="42"/>
    </row>
    <row r="734" spans="1:6" ht="14.25" customHeight="1">
      <c r="A734" s="42">
        <v>731</v>
      </c>
      <c r="B734" s="42">
        <v>2</v>
      </c>
      <c r="C734" s="42" t="str">
        <f t="shared" si="11"/>
        <v/>
      </c>
      <c r="D734" s="42"/>
      <c r="E734" s="42"/>
      <c r="F734" s="42"/>
    </row>
    <row r="735" spans="1:6" ht="14.25" customHeight="1">
      <c r="A735" s="42">
        <v>732</v>
      </c>
      <c r="B735" s="42">
        <v>3</v>
      </c>
      <c r="C735" s="42" t="str">
        <f t="shared" si="11"/>
        <v/>
      </c>
      <c r="D735" s="42"/>
      <c r="E735" s="42"/>
      <c r="F735" s="42"/>
    </row>
    <row r="736" spans="1:6" ht="14.25" customHeight="1">
      <c r="A736" s="42">
        <v>733</v>
      </c>
      <c r="B736" s="42">
        <v>4</v>
      </c>
      <c r="C736" s="42" t="str">
        <f t="shared" si="11"/>
        <v/>
      </c>
      <c r="D736" s="42"/>
      <c r="E736" s="42"/>
      <c r="F736" s="42"/>
    </row>
    <row r="737" spans="1:6" ht="14.25" customHeight="1">
      <c r="A737" s="42">
        <v>734</v>
      </c>
      <c r="B737" s="42">
        <v>5</v>
      </c>
      <c r="C737" s="42" t="str">
        <f t="shared" si="11"/>
        <v/>
      </c>
      <c r="D737" s="42"/>
      <c r="E737" s="42"/>
      <c r="F737" s="42"/>
    </row>
    <row r="738" spans="1:6" ht="14.25" customHeight="1">
      <c r="A738" s="42">
        <v>735</v>
      </c>
      <c r="B738" s="42">
        <v>1</v>
      </c>
      <c r="C738" s="42" t="str">
        <f t="shared" si="11"/>
        <v/>
      </c>
      <c r="D738" s="42"/>
      <c r="E738" s="42"/>
      <c r="F738" s="42"/>
    </row>
    <row r="739" spans="1:6" ht="14.25" customHeight="1">
      <c r="A739" s="42">
        <v>736</v>
      </c>
      <c r="B739" s="42">
        <v>2</v>
      </c>
      <c r="C739" s="42" t="str">
        <f t="shared" si="11"/>
        <v/>
      </c>
      <c r="D739" s="42"/>
      <c r="E739" s="42"/>
      <c r="F739" s="42"/>
    </row>
    <row r="740" spans="1:6" ht="14.25" customHeight="1">
      <c r="A740" s="42">
        <v>737</v>
      </c>
      <c r="B740" s="42">
        <v>3</v>
      </c>
      <c r="C740" s="42" t="str">
        <f t="shared" si="11"/>
        <v/>
      </c>
      <c r="D740" s="42"/>
      <c r="E740" s="42"/>
      <c r="F740" s="42"/>
    </row>
    <row r="741" spans="1:6" ht="14.25" customHeight="1">
      <c r="A741" s="42">
        <v>738</v>
      </c>
      <c r="B741" s="42">
        <v>4</v>
      </c>
      <c r="C741" s="42" t="str">
        <f t="shared" si="11"/>
        <v/>
      </c>
      <c r="D741" s="42"/>
      <c r="E741" s="42"/>
      <c r="F741" s="42"/>
    </row>
    <row r="742" spans="1:6" ht="14.25" customHeight="1">
      <c r="A742" s="42">
        <v>739</v>
      </c>
      <c r="B742" s="42">
        <v>5</v>
      </c>
      <c r="C742" s="42" t="str">
        <f t="shared" si="11"/>
        <v/>
      </c>
      <c r="D742" s="42"/>
      <c r="E742" s="42"/>
      <c r="F742" s="42"/>
    </row>
    <row r="743" spans="1:6" ht="14.25" customHeight="1">
      <c r="A743" s="42">
        <v>740</v>
      </c>
      <c r="B743" s="42">
        <v>1</v>
      </c>
      <c r="C743" s="42" t="str">
        <f t="shared" si="11"/>
        <v/>
      </c>
      <c r="D743" s="42"/>
      <c r="E743" s="42"/>
      <c r="F743" s="42"/>
    </row>
    <row r="744" spans="1:6" ht="14.25" customHeight="1">
      <c r="A744" s="42">
        <v>741</v>
      </c>
      <c r="B744" s="42">
        <v>2</v>
      </c>
      <c r="C744" s="42" t="str">
        <f t="shared" si="11"/>
        <v/>
      </c>
      <c r="D744" s="42"/>
      <c r="E744" s="42"/>
      <c r="F744" s="42"/>
    </row>
    <row r="745" spans="1:6" ht="14.25" customHeight="1">
      <c r="A745" s="42">
        <v>742</v>
      </c>
      <c r="B745" s="42">
        <v>3</v>
      </c>
      <c r="C745" s="42" t="str">
        <f t="shared" si="11"/>
        <v/>
      </c>
      <c r="D745" s="42"/>
      <c r="E745" s="42"/>
      <c r="F745" s="42"/>
    </row>
    <row r="746" spans="1:6" ht="14.25" customHeight="1">
      <c r="A746" s="42">
        <v>743</v>
      </c>
      <c r="B746" s="42">
        <v>4</v>
      </c>
      <c r="C746" s="42" t="str">
        <f t="shared" si="11"/>
        <v/>
      </c>
      <c r="D746" s="42"/>
      <c r="E746" s="42"/>
      <c r="F746" s="42"/>
    </row>
    <row r="747" spans="1:6" ht="14.25" customHeight="1">
      <c r="A747" s="42">
        <v>744</v>
      </c>
      <c r="B747" s="42">
        <v>5</v>
      </c>
      <c r="C747" s="42" t="str">
        <f t="shared" si="11"/>
        <v/>
      </c>
      <c r="D747" s="42"/>
      <c r="E747" s="42"/>
      <c r="F747" s="42"/>
    </row>
    <row r="748" spans="1:6" ht="14.25" customHeight="1">
      <c r="A748" s="42">
        <v>745</v>
      </c>
      <c r="B748" s="42">
        <v>1</v>
      </c>
      <c r="C748" s="42" t="str">
        <f t="shared" si="11"/>
        <v/>
      </c>
      <c r="D748" s="42"/>
      <c r="E748" s="42"/>
      <c r="F748" s="42"/>
    </row>
    <row r="749" spans="1:6" ht="14.25" customHeight="1">
      <c r="A749" s="42">
        <v>746</v>
      </c>
      <c r="B749" s="42">
        <v>2</v>
      </c>
      <c r="C749" s="42" t="str">
        <f t="shared" si="11"/>
        <v/>
      </c>
      <c r="D749" s="42"/>
      <c r="E749" s="42"/>
      <c r="F749" s="42"/>
    </row>
    <row r="750" spans="1:6" ht="14.25" customHeight="1">
      <c r="A750" s="42">
        <v>747</v>
      </c>
      <c r="B750" s="42">
        <v>3</v>
      </c>
      <c r="C750" s="42" t="str">
        <f t="shared" si="11"/>
        <v/>
      </c>
      <c r="D750" s="42"/>
      <c r="E750" s="42"/>
      <c r="F750" s="42"/>
    </row>
    <row r="751" spans="1:6" ht="14.25" customHeight="1">
      <c r="A751" s="42">
        <v>748</v>
      </c>
      <c r="B751" s="42">
        <v>4</v>
      </c>
      <c r="C751" s="42" t="str">
        <f t="shared" si="11"/>
        <v/>
      </c>
      <c r="D751" s="42"/>
      <c r="E751" s="42"/>
      <c r="F751" s="42"/>
    </row>
    <row r="752" spans="1:6" ht="14.25" customHeight="1">
      <c r="A752" s="42">
        <v>749</v>
      </c>
      <c r="B752" s="42">
        <v>5</v>
      </c>
      <c r="C752" s="42" t="str">
        <f t="shared" si="11"/>
        <v/>
      </c>
      <c r="D752" s="42"/>
      <c r="E752" s="42"/>
      <c r="F752" s="42"/>
    </row>
    <row r="753" spans="1:6" ht="14.25" customHeight="1">
      <c r="A753" s="42">
        <v>750</v>
      </c>
      <c r="B753" s="42">
        <v>1</v>
      </c>
      <c r="C753" s="42" t="str">
        <f t="shared" si="11"/>
        <v/>
      </c>
      <c r="D753" s="42"/>
      <c r="E753" s="42"/>
      <c r="F753" s="42"/>
    </row>
    <row r="754" spans="1:6" ht="14.25" customHeight="1">
      <c r="A754" s="42">
        <v>751</v>
      </c>
      <c r="B754" s="42">
        <v>2</v>
      </c>
      <c r="C754" s="42" t="str">
        <f t="shared" si="11"/>
        <v/>
      </c>
      <c r="D754" s="42"/>
      <c r="E754" s="42"/>
      <c r="F754" s="42"/>
    </row>
    <row r="755" spans="1:6" ht="14.25" customHeight="1">
      <c r="A755" s="42">
        <v>752</v>
      </c>
      <c r="B755" s="42">
        <v>3</v>
      </c>
      <c r="C755" s="42" t="str">
        <f t="shared" si="11"/>
        <v/>
      </c>
      <c r="D755" s="42"/>
      <c r="E755" s="42"/>
      <c r="F755" s="42"/>
    </row>
    <row r="756" spans="1:6" ht="14.25" customHeight="1">
      <c r="A756" s="42">
        <v>753</v>
      </c>
      <c r="B756" s="42">
        <v>4</v>
      </c>
      <c r="C756" s="42" t="str">
        <f t="shared" si="11"/>
        <v/>
      </c>
      <c r="D756" s="42"/>
      <c r="E756" s="42"/>
      <c r="F756" s="42"/>
    </row>
    <row r="757" spans="1:6" ht="14.25" customHeight="1">
      <c r="A757" s="42">
        <v>754</v>
      </c>
      <c r="B757" s="42">
        <v>5</v>
      </c>
      <c r="C757" s="42" t="str">
        <f t="shared" si="11"/>
        <v/>
      </c>
      <c r="D757" s="42"/>
      <c r="E757" s="42"/>
      <c r="F757" s="42"/>
    </row>
    <row r="758" spans="1:6" ht="14.25" customHeight="1">
      <c r="A758" s="42">
        <v>755</v>
      </c>
      <c r="B758" s="42">
        <v>1</v>
      </c>
      <c r="C758" s="42" t="str">
        <f t="shared" si="11"/>
        <v/>
      </c>
      <c r="D758" s="42"/>
      <c r="E758" s="42"/>
      <c r="F758" s="42"/>
    </row>
    <row r="759" spans="1:6" ht="14.25" customHeight="1">
      <c r="A759" s="42">
        <v>756</v>
      </c>
      <c r="B759" s="42">
        <v>2</v>
      </c>
      <c r="C759" s="42" t="str">
        <f t="shared" si="11"/>
        <v/>
      </c>
      <c r="D759" s="42"/>
      <c r="E759" s="42"/>
      <c r="F759" s="42"/>
    </row>
    <row r="760" spans="1:6" ht="14.25" customHeight="1">
      <c r="A760" s="42">
        <v>757</v>
      </c>
      <c r="B760" s="42">
        <v>3</v>
      </c>
      <c r="C760" s="42" t="str">
        <f t="shared" si="11"/>
        <v/>
      </c>
      <c r="D760" s="42"/>
      <c r="E760" s="42"/>
      <c r="F760" s="42"/>
    </row>
    <row r="761" spans="1:6" ht="14.25" customHeight="1">
      <c r="A761" s="42">
        <v>758</v>
      </c>
      <c r="B761" s="42">
        <v>4</v>
      </c>
      <c r="C761" s="42" t="str">
        <f t="shared" si="11"/>
        <v/>
      </c>
      <c r="D761" s="42"/>
      <c r="E761" s="42"/>
      <c r="F761" s="42"/>
    </row>
    <row r="762" spans="1:6" ht="14.25" customHeight="1">
      <c r="A762" s="42">
        <v>759</v>
      </c>
      <c r="B762" s="42">
        <v>5</v>
      </c>
      <c r="C762" s="42" t="str">
        <f t="shared" si="11"/>
        <v/>
      </c>
      <c r="D762" s="42"/>
      <c r="E762" s="42"/>
      <c r="F762" s="42"/>
    </row>
    <row r="763" spans="1:6" ht="14.25" customHeight="1">
      <c r="A763" s="42">
        <v>760</v>
      </c>
      <c r="B763" s="42">
        <v>1</v>
      </c>
      <c r="C763" s="42" t="str">
        <f t="shared" si="11"/>
        <v/>
      </c>
      <c r="D763" s="42"/>
      <c r="E763" s="42"/>
      <c r="F763" s="42"/>
    </row>
    <row r="764" spans="1:6" ht="14.25" customHeight="1">
      <c r="A764" s="42">
        <v>761</v>
      </c>
      <c r="B764" s="42">
        <v>2</v>
      </c>
      <c r="C764" s="42" t="str">
        <f t="shared" si="11"/>
        <v/>
      </c>
      <c r="D764" s="42"/>
      <c r="E764" s="42"/>
      <c r="F764" s="42"/>
    </row>
    <row r="765" spans="1:6" ht="14.25" customHeight="1">
      <c r="A765" s="42">
        <v>762</v>
      </c>
      <c r="B765" s="42">
        <v>3</v>
      </c>
      <c r="C765" s="42" t="str">
        <f t="shared" si="11"/>
        <v/>
      </c>
      <c r="D765" s="42"/>
      <c r="E765" s="42"/>
      <c r="F765" s="42"/>
    </row>
    <row r="766" spans="1:6" ht="14.25" customHeight="1">
      <c r="A766" s="42">
        <v>763</v>
      </c>
      <c r="B766" s="42">
        <v>4</v>
      </c>
      <c r="C766" s="42" t="str">
        <f t="shared" si="11"/>
        <v/>
      </c>
      <c r="D766" s="42"/>
      <c r="E766" s="42"/>
      <c r="F766" s="42"/>
    </row>
    <row r="767" spans="1:6" ht="14.25" customHeight="1">
      <c r="A767" s="42">
        <v>764</v>
      </c>
      <c r="B767" s="42">
        <v>5</v>
      </c>
      <c r="C767" s="42" t="str">
        <f t="shared" si="11"/>
        <v/>
      </c>
      <c r="D767" s="42"/>
      <c r="E767" s="42"/>
      <c r="F767" s="42"/>
    </row>
    <row r="768" spans="1:6" ht="14.25" customHeight="1">
      <c r="A768" s="42">
        <v>765</v>
      </c>
      <c r="B768" s="42">
        <v>1</v>
      </c>
      <c r="C768" s="42" t="str">
        <f t="shared" si="11"/>
        <v/>
      </c>
      <c r="D768" s="42"/>
      <c r="E768" s="42"/>
      <c r="F768" s="42"/>
    </row>
    <row r="769" spans="1:6" ht="14.25" customHeight="1">
      <c r="A769" s="42">
        <v>766</v>
      </c>
      <c r="B769" s="42">
        <v>2</v>
      </c>
      <c r="C769" s="42" t="str">
        <f t="shared" si="11"/>
        <v/>
      </c>
      <c r="D769" s="42"/>
      <c r="E769" s="42"/>
      <c r="F769" s="42"/>
    </row>
    <row r="770" spans="1:6" ht="14.25" customHeight="1">
      <c r="A770" s="42">
        <v>767</v>
      </c>
      <c r="B770" s="42">
        <v>3</v>
      </c>
      <c r="C770" s="42" t="str">
        <f t="shared" si="11"/>
        <v/>
      </c>
      <c r="D770" s="42"/>
      <c r="E770" s="42"/>
      <c r="F770" s="42"/>
    </row>
    <row r="771" spans="1:6" ht="14.25" customHeight="1">
      <c r="A771" s="42">
        <v>768</v>
      </c>
      <c r="B771" s="42">
        <v>4</v>
      </c>
      <c r="C771" s="42" t="str">
        <f t="shared" si="11"/>
        <v/>
      </c>
      <c r="D771" s="42"/>
      <c r="E771" s="42"/>
      <c r="F771" s="42"/>
    </row>
    <row r="772" spans="1:6" ht="14.25" customHeight="1">
      <c r="A772" s="42">
        <v>769</v>
      </c>
      <c r="B772" s="42">
        <v>5</v>
      </c>
      <c r="C772" s="42" t="str">
        <f t="shared" ref="C772:C835" si="12">IF(VALUE(B$1)=A772,B772,"")</f>
        <v/>
      </c>
      <c r="D772" s="42"/>
      <c r="E772" s="42"/>
      <c r="F772" s="42"/>
    </row>
    <row r="773" spans="1:6" ht="14.25" customHeight="1">
      <c r="A773" s="42">
        <v>770</v>
      </c>
      <c r="B773" s="42">
        <v>1</v>
      </c>
      <c r="C773" s="42" t="str">
        <f t="shared" si="12"/>
        <v/>
      </c>
      <c r="D773" s="42"/>
      <c r="E773" s="42"/>
      <c r="F773" s="42"/>
    </row>
    <row r="774" spans="1:6" ht="14.25" customHeight="1">
      <c r="A774" s="42">
        <v>771</v>
      </c>
      <c r="B774" s="42">
        <v>2</v>
      </c>
      <c r="C774" s="42" t="str">
        <f t="shared" si="12"/>
        <v/>
      </c>
      <c r="D774" s="42"/>
      <c r="E774" s="42"/>
      <c r="F774" s="42"/>
    </row>
    <row r="775" spans="1:6" ht="14.25" customHeight="1">
      <c r="A775" s="42">
        <v>772</v>
      </c>
      <c r="B775" s="42">
        <v>3</v>
      </c>
      <c r="C775" s="42" t="str">
        <f t="shared" si="12"/>
        <v/>
      </c>
      <c r="D775" s="42"/>
      <c r="E775" s="42"/>
      <c r="F775" s="42"/>
    </row>
    <row r="776" spans="1:6" ht="14.25" customHeight="1">
      <c r="A776" s="42">
        <v>773</v>
      </c>
      <c r="B776" s="42">
        <v>4</v>
      </c>
      <c r="C776" s="42" t="str">
        <f t="shared" si="12"/>
        <v/>
      </c>
      <c r="D776" s="42"/>
      <c r="E776" s="42"/>
      <c r="F776" s="42"/>
    </row>
    <row r="777" spans="1:6" ht="14.25" customHeight="1">
      <c r="A777" s="42">
        <v>774</v>
      </c>
      <c r="B777" s="42">
        <v>5</v>
      </c>
      <c r="C777" s="42" t="str">
        <f t="shared" si="12"/>
        <v/>
      </c>
      <c r="D777" s="42"/>
      <c r="E777" s="42"/>
      <c r="F777" s="42"/>
    </row>
    <row r="778" spans="1:6" ht="14.25" customHeight="1">
      <c r="A778" s="42">
        <v>775</v>
      </c>
      <c r="B778" s="42">
        <v>1</v>
      </c>
      <c r="C778" s="42" t="str">
        <f t="shared" si="12"/>
        <v/>
      </c>
      <c r="D778" s="42"/>
      <c r="E778" s="42"/>
      <c r="F778" s="42"/>
    </row>
    <row r="779" spans="1:6" ht="14.25" customHeight="1">
      <c r="A779" s="42">
        <v>776</v>
      </c>
      <c r="B779" s="42">
        <v>2</v>
      </c>
      <c r="C779" s="42" t="str">
        <f t="shared" si="12"/>
        <v/>
      </c>
      <c r="D779" s="42"/>
      <c r="E779" s="42"/>
      <c r="F779" s="42"/>
    </row>
    <row r="780" spans="1:6" ht="14.25" customHeight="1">
      <c r="A780" s="42">
        <v>777</v>
      </c>
      <c r="B780" s="42">
        <v>3</v>
      </c>
      <c r="C780" s="42" t="str">
        <f t="shared" si="12"/>
        <v/>
      </c>
      <c r="D780" s="42"/>
      <c r="E780" s="42"/>
      <c r="F780" s="42"/>
    </row>
    <row r="781" spans="1:6" ht="14.25" customHeight="1">
      <c r="A781" s="42">
        <v>778</v>
      </c>
      <c r="B781" s="42">
        <v>4</v>
      </c>
      <c r="C781" s="42" t="str">
        <f t="shared" si="12"/>
        <v/>
      </c>
      <c r="D781" s="42"/>
      <c r="E781" s="42"/>
      <c r="F781" s="42"/>
    </row>
    <row r="782" spans="1:6" ht="14.25" customHeight="1">
      <c r="A782" s="42">
        <v>779</v>
      </c>
      <c r="B782" s="42">
        <v>5</v>
      </c>
      <c r="C782" s="42" t="str">
        <f t="shared" si="12"/>
        <v/>
      </c>
      <c r="D782" s="42"/>
      <c r="E782" s="42"/>
      <c r="F782" s="42"/>
    </row>
    <row r="783" spans="1:6" ht="14.25" customHeight="1">
      <c r="A783" s="42">
        <v>780</v>
      </c>
      <c r="B783" s="42">
        <v>1</v>
      </c>
      <c r="C783" s="42" t="str">
        <f t="shared" si="12"/>
        <v/>
      </c>
      <c r="D783" s="42"/>
      <c r="E783" s="42"/>
      <c r="F783" s="42"/>
    </row>
    <row r="784" spans="1:6" ht="14.25" customHeight="1">
      <c r="A784" s="42">
        <v>781</v>
      </c>
      <c r="B784" s="42">
        <v>2</v>
      </c>
      <c r="C784" s="42" t="str">
        <f t="shared" si="12"/>
        <v/>
      </c>
      <c r="D784" s="42"/>
      <c r="E784" s="42"/>
      <c r="F784" s="42"/>
    </row>
    <row r="785" spans="1:6" ht="14.25" customHeight="1">
      <c r="A785" s="42">
        <v>782</v>
      </c>
      <c r="B785" s="42">
        <v>3</v>
      </c>
      <c r="C785" s="42" t="str">
        <f t="shared" si="12"/>
        <v/>
      </c>
      <c r="D785" s="42"/>
      <c r="E785" s="42"/>
      <c r="F785" s="42"/>
    </row>
    <row r="786" spans="1:6" ht="14.25" customHeight="1">
      <c r="A786" s="42">
        <v>783</v>
      </c>
      <c r="B786" s="42">
        <v>4</v>
      </c>
      <c r="C786" s="42" t="str">
        <f t="shared" si="12"/>
        <v/>
      </c>
      <c r="D786" s="42"/>
      <c r="E786" s="42"/>
      <c r="F786" s="42"/>
    </row>
    <row r="787" spans="1:6" ht="14.25" customHeight="1">
      <c r="A787" s="42">
        <v>784</v>
      </c>
      <c r="B787" s="42">
        <v>5</v>
      </c>
      <c r="C787" s="42" t="str">
        <f t="shared" si="12"/>
        <v/>
      </c>
      <c r="D787" s="42"/>
      <c r="E787" s="42"/>
      <c r="F787" s="42"/>
    </row>
    <row r="788" spans="1:6" ht="14.25" customHeight="1">
      <c r="A788" s="42">
        <v>785</v>
      </c>
      <c r="B788" s="42">
        <v>1</v>
      </c>
      <c r="C788" s="42" t="str">
        <f t="shared" si="12"/>
        <v/>
      </c>
      <c r="D788" s="42"/>
      <c r="E788" s="42"/>
      <c r="F788" s="42"/>
    </row>
    <row r="789" spans="1:6" ht="14.25" customHeight="1">
      <c r="A789" s="42">
        <v>786</v>
      </c>
      <c r="B789" s="42">
        <v>2</v>
      </c>
      <c r="C789" s="42" t="str">
        <f t="shared" si="12"/>
        <v/>
      </c>
      <c r="D789" s="42"/>
      <c r="E789" s="42"/>
      <c r="F789" s="42"/>
    </row>
    <row r="790" spans="1:6" ht="14.25" customHeight="1">
      <c r="A790" s="42">
        <v>787</v>
      </c>
      <c r="B790" s="42">
        <v>3</v>
      </c>
      <c r="C790" s="42" t="str">
        <f t="shared" si="12"/>
        <v/>
      </c>
      <c r="D790" s="42"/>
      <c r="E790" s="42"/>
      <c r="F790" s="42"/>
    </row>
    <row r="791" spans="1:6" ht="14.25" customHeight="1">
      <c r="A791" s="42">
        <v>788</v>
      </c>
      <c r="B791" s="42">
        <v>4</v>
      </c>
      <c r="C791" s="42" t="str">
        <f t="shared" si="12"/>
        <v/>
      </c>
      <c r="D791" s="42"/>
      <c r="E791" s="42"/>
      <c r="F791" s="42"/>
    </row>
    <row r="792" spans="1:6" ht="14.25" customHeight="1">
      <c r="A792" s="42">
        <v>789</v>
      </c>
      <c r="B792" s="42">
        <v>5</v>
      </c>
      <c r="C792" s="42" t="str">
        <f t="shared" si="12"/>
        <v/>
      </c>
      <c r="D792" s="42"/>
      <c r="E792" s="42"/>
      <c r="F792" s="42"/>
    </row>
    <row r="793" spans="1:6" ht="14.25" customHeight="1">
      <c r="A793" s="42">
        <v>790</v>
      </c>
      <c r="B793" s="42">
        <v>1</v>
      </c>
      <c r="C793" s="42" t="str">
        <f t="shared" si="12"/>
        <v/>
      </c>
      <c r="D793" s="42"/>
      <c r="E793" s="42"/>
      <c r="F793" s="42"/>
    </row>
    <row r="794" spans="1:6" ht="14.25" customHeight="1">
      <c r="A794" s="42">
        <v>791</v>
      </c>
      <c r="B794" s="42">
        <v>2</v>
      </c>
      <c r="C794" s="42" t="str">
        <f t="shared" si="12"/>
        <v/>
      </c>
      <c r="D794" s="42"/>
      <c r="E794" s="42"/>
      <c r="F794" s="42"/>
    </row>
    <row r="795" spans="1:6" ht="14.25" customHeight="1">
      <c r="A795" s="42">
        <v>792</v>
      </c>
      <c r="B795" s="42">
        <v>3</v>
      </c>
      <c r="C795" s="42" t="str">
        <f t="shared" si="12"/>
        <v/>
      </c>
      <c r="D795" s="42"/>
      <c r="E795" s="42"/>
      <c r="F795" s="42"/>
    </row>
    <row r="796" spans="1:6" ht="14.25" customHeight="1">
      <c r="A796" s="42">
        <v>793</v>
      </c>
      <c r="B796" s="42">
        <v>4</v>
      </c>
      <c r="C796" s="42" t="str">
        <f t="shared" si="12"/>
        <v/>
      </c>
      <c r="D796" s="42"/>
      <c r="E796" s="42"/>
      <c r="F796" s="42"/>
    </row>
    <row r="797" spans="1:6" ht="14.25" customHeight="1">
      <c r="A797" s="42">
        <v>794</v>
      </c>
      <c r="B797" s="42">
        <v>5</v>
      </c>
      <c r="C797" s="42" t="str">
        <f t="shared" si="12"/>
        <v/>
      </c>
      <c r="D797" s="42"/>
      <c r="E797" s="42"/>
      <c r="F797" s="42"/>
    </row>
    <row r="798" spans="1:6" ht="14.25" customHeight="1">
      <c r="A798" s="42">
        <v>795</v>
      </c>
      <c r="B798" s="42">
        <v>1</v>
      </c>
      <c r="C798" s="42" t="str">
        <f t="shared" si="12"/>
        <v/>
      </c>
      <c r="D798" s="42"/>
      <c r="E798" s="42"/>
      <c r="F798" s="42"/>
    </row>
    <row r="799" spans="1:6" ht="14.25" customHeight="1">
      <c r="A799" s="42">
        <v>796</v>
      </c>
      <c r="B799" s="42">
        <v>2</v>
      </c>
      <c r="C799" s="42" t="str">
        <f t="shared" si="12"/>
        <v/>
      </c>
      <c r="D799" s="42"/>
      <c r="E799" s="42"/>
      <c r="F799" s="42"/>
    </row>
    <row r="800" spans="1:6" ht="14.25" customHeight="1">
      <c r="A800" s="42">
        <v>797</v>
      </c>
      <c r="B800" s="42">
        <v>3</v>
      </c>
      <c r="C800" s="42" t="str">
        <f t="shared" si="12"/>
        <v/>
      </c>
      <c r="D800" s="42"/>
      <c r="E800" s="42"/>
      <c r="F800" s="42"/>
    </row>
    <row r="801" spans="1:6" ht="14.25" customHeight="1">
      <c r="A801" s="42">
        <v>798</v>
      </c>
      <c r="B801" s="42">
        <v>4</v>
      </c>
      <c r="C801" s="42" t="str">
        <f t="shared" si="12"/>
        <v/>
      </c>
      <c r="D801" s="42"/>
      <c r="E801" s="42"/>
      <c r="F801" s="42"/>
    </row>
    <row r="802" spans="1:6" ht="14.25" customHeight="1">
      <c r="A802" s="42">
        <v>799</v>
      </c>
      <c r="B802" s="42">
        <v>5</v>
      </c>
      <c r="C802" s="42" t="str">
        <f t="shared" si="12"/>
        <v/>
      </c>
      <c r="D802" s="42"/>
      <c r="E802" s="42"/>
      <c r="F802" s="42"/>
    </row>
    <row r="803" spans="1:6" ht="14.25" customHeight="1">
      <c r="A803" s="42">
        <v>800</v>
      </c>
      <c r="B803" s="42">
        <v>1</v>
      </c>
      <c r="C803" s="42" t="str">
        <f t="shared" si="12"/>
        <v/>
      </c>
      <c r="D803" s="42"/>
      <c r="E803" s="42"/>
      <c r="F803" s="42"/>
    </row>
    <row r="804" spans="1:6" ht="14.25" customHeight="1">
      <c r="A804" s="42">
        <v>801</v>
      </c>
      <c r="B804" s="42">
        <v>2</v>
      </c>
      <c r="C804" s="42" t="str">
        <f t="shared" si="12"/>
        <v/>
      </c>
      <c r="D804" s="42"/>
      <c r="E804" s="42"/>
      <c r="F804" s="42"/>
    </row>
    <row r="805" spans="1:6" ht="14.25" customHeight="1">
      <c r="A805" s="42">
        <v>802</v>
      </c>
      <c r="B805" s="42">
        <v>3</v>
      </c>
      <c r="C805" s="42" t="str">
        <f t="shared" si="12"/>
        <v/>
      </c>
      <c r="D805" s="42"/>
      <c r="E805" s="42"/>
      <c r="F805" s="42"/>
    </row>
    <row r="806" spans="1:6" ht="14.25" customHeight="1">
      <c r="A806" s="42">
        <v>803</v>
      </c>
      <c r="B806" s="42">
        <v>4</v>
      </c>
      <c r="C806" s="42" t="str">
        <f t="shared" si="12"/>
        <v/>
      </c>
      <c r="D806" s="42"/>
      <c r="E806" s="42"/>
      <c r="F806" s="42"/>
    </row>
    <row r="807" spans="1:6" ht="14.25" customHeight="1">
      <c r="A807" s="42">
        <v>804</v>
      </c>
      <c r="B807" s="42">
        <v>5</v>
      </c>
      <c r="C807" s="42" t="str">
        <f t="shared" si="12"/>
        <v/>
      </c>
      <c r="D807" s="42"/>
      <c r="E807" s="42"/>
      <c r="F807" s="42"/>
    </row>
    <row r="808" spans="1:6" ht="14.25" customHeight="1">
      <c r="A808" s="42">
        <v>805</v>
      </c>
      <c r="B808" s="42">
        <v>1</v>
      </c>
      <c r="C808" s="42" t="str">
        <f t="shared" si="12"/>
        <v/>
      </c>
      <c r="D808" s="42"/>
      <c r="E808" s="42"/>
      <c r="F808" s="42"/>
    </row>
    <row r="809" spans="1:6" ht="14.25" customHeight="1">
      <c r="A809" s="42">
        <v>806</v>
      </c>
      <c r="B809" s="42">
        <v>2</v>
      </c>
      <c r="C809" s="42" t="str">
        <f t="shared" si="12"/>
        <v/>
      </c>
      <c r="D809" s="42"/>
      <c r="E809" s="42"/>
      <c r="F809" s="42"/>
    </row>
    <row r="810" spans="1:6" ht="14.25" customHeight="1">
      <c r="A810" s="42">
        <v>807</v>
      </c>
      <c r="B810" s="42">
        <v>3</v>
      </c>
      <c r="C810" s="42" t="str">
        <f t="shared" si="12"/>
        <v/>
      </c>
      <c r="D810" s="42"/>
      <c r="E810" s="42"/>
      <c r="F810" s="42"/>
    </row>
    <row r="811" spans="1:6" ht="14.25" customHeight="1">
      <c r="A811" s="42">
        <v>808</v>
      </c>
      <c r="B811" s="42">
        <v>4</v>
      </c>
      <c r="C811" s="42" t="str">
        <f t="shared" si="12"/>
        <v/>
      </c>
      <c r="D811" s="42"/>
      <c r="E811" s="42"/>
      <c r="F811" s="42"/>
    </row>
    <row r="812" spans="1:6" ht="14.25" customHeight="1">
      <c r="A812" s="42">
        <v>809</v>
      </c>
      <c r="B812" s="42">
        <v>5</v>
      </c>
      <c r="C812" s="42" t="str">
        <f t="shared" si="12"/>
        <v/>
      </c>
      <c r="D812" s="42"/>
      <c r="E812" s="42"/>
      <c r="F812" s="42"/>
    </row>
    <row r="813" spans="1:6" ht="14.25" customHeight="1">
      <c r="A813" s="42">
        <v>810</v>
      </c>
      <c r="B813" s="42">
        <v>1</v>
      </c>
      <c r="C813" s="42" t="str">
        <f t="shared" si="12"/>
        <v/>
      </c>
      <c r="D813" s="42"/>
      <c r="E813" s="42"/>
      <c r="F813" s="42"/>
    </row>
    <row r="814" spans="1:6" ht="14.25" customHeight="1">
      <c r="A814" s="42">
        <v>811</v>
      </c>
      <c r="B814" s="42">
        <v>2</v>
      </c>
      <c r="C814" s="42" t="str">
        <f t="shared" si="12"/>
        <v/>
      </c>
      <c r="D814" s="42"/>
      <c r="E814" s="42"/>
      <c r="F814" s="42"/>
    </row>
    <row r="815" spans="1:6" ht="14.25" customHeight="1">
      <c r="A815" s="42">
        <v>812</v>
      </c>
      <c r="B815" s="42">
        <v>3</v>
      </c>
      <c r="C815" s="42" t="str">
        <f t="shared" si="12"/>
        <v/>
      </c>
      <c r="D815" s="42"/>
      <c r="E815" s="42"/>
      <c r="F815" s="42"/>
    </row>
    <row r="816" spans="1:6" ht="14.25" customHeight="1">
      <c r="A816" s="42">
        <v>813</v>
      </c>
      <c r="B816" s="42">
        <v>4</v>
      </c>
      <c r="C816" s="42" t="str">
        <f t="shared" si="12"/>
        <v/>
      </c>
      <c r="D816" s="42"/>
      <c r="E816" s="42"/>
      <c r="F816" s="42"/>
    </row>
    <row r="817" spans="1:6" ht="14.25" customHeight="1">
      <c r="A817" s="42">
        <v>814</v>
      </c>
      <c r="B817" s="42">
        <v>5</v>
      </c>
      <c r="C817" s="42" t="str">
        <f t="shared" si="12"/>
        <v/>
      </c>
      <c r="D817" s="42"/>
      <c r="E817" s="42"/>
      <c r="F817" s="42"/>
    </row>
    <row r="818" spans="1:6" ht="14.25" customHeight="1">
      <c r="A818" s="42">
        <v>815</v>
      </c>
      <c r="B818" s="42">
        <v>1</v>
      </c>
      <c r="C818" s="42" t="str">
        <f t="shared" si="12"/>
        <v/>
      </c>
      <c r="D818" s="42"/>
      <c r="E818" s="42"/>
      <c r="F818" s="42"/>
    </row>
    <row r="819" spans="1:6" ht="14.25" customHeight="1">
      <c r="A819" s="42">
        <v>816</v>
      </c>
      <c r="B819" s="42">
        <v>2</v>
      </c>
      <c r="C819" s="42" t="str">
        <f t="shared" si="12"/>
        <v/>
      </c>
      <c r="D819" s="42"/>
      <c r="E819" s="42"/>
      <c r="F819" s="42"/>
    </row>
    <row r="820" spans="1:6" ht="14.25" customHeight="1">
      <c r="A820" s="42">
        <v>817</v>
      </c>
      <c r="B820" s="42">
        <v>3</v>
      </c>
      <c r="C820" s="42" t="str">
        <f t="shared" si="12"/>
        <v/>
      </c>
      <c r="D820" s="42"/>
      <c r="E820" s="42"/>
      <c r="F820" s="42"/>
    </row>
    <row r="821" spans="1:6" ht="14.25" customHeight="1">
      <c r="A821" s="42">
        <v>818</v>
      </c>
      <c r="B821" s="42">
        <v>4</v>
      </c>
      <c r="C821" s="42" t="str">
        <f t="shared" si="12"/>
        <v/>
      </c>
      <c r="D821" s="42"/>
      <c r="E821" s="42"/>
      <c r="F821" s="42"/>
    </row>
    <row r="822" spans="1:6" ht="14.25" customHeight="1">
      <c r="A822" s="42">
        <v>819</v>
      </c>
      <c r="B822" s="42">
        <v>5</v>
      </c>
      <c r="C822" s="42" t="str">
        <f t="shared" si="12"/>
        <v/>
      </c>
      <c r="D822" s="42"/>
      <c r="E822" s="42"/>
      <c r="F822" s="42"/>
    </row>
    <row r="823" spans="1:6" ht="14.25" customHeight="1">
      <c r="A823" s="42">
        <v>820</v>
      </c>
      <c r="B823" s="42">
        <v>1</v>
      </c>
      <c r="C823" s="42" t="str">
        <f t="shared" si="12"/>
        <v/>
      </c>
      <c r="D823" s="42"/>
      <c r="E823" s="42"/>
      <c r="F823" s="42"/>
    </row>
    <row r="824" spans="1:6" ht="14.25" customHeight="1">
      <c r="A824" s="42">
        <v>821</v>
      </c>
      <c r="B824" s="42">
        <v>2</v>
      </c>
      <c r="C824" s="42" t="str">
        <f t="shared" si="12"/>
        <v/>
      </c>
      <c r="D824" s="42"/>
      <c r="E824" s="42"/>
      <c r="F824" s="42"/>
    </row>
    <row r="825" spans="1:6" ht="14.25" customHeight="1">
      <c r="A825" s="42">
        <v>822</v>
      </c>
      <c r="B825" s="42">
        <v>3</v>
      </c>
      <c r="C825" s="42" t="str">
        <f t="shared" si="12"/>
        <v/>
      </c>
      <c r="D825" s="42"/>
      <c r="E825" s="42"/>
      <c r="F825" s="42"/>
    </row>
    <row r="826" spans="1:6" ht="14.25" customHeight="1">
      <c r="A826" s="42">
        <v>823</v>
      </c>
      <c r="B826" s="42">
        <v>4</v>
      </c>
      <c r="C826" s="42" t="str">
        <f t="shared" si="12"/>
        <v/>
      </c>
      <c r="D826" s="42"/>
      <c r="E826" s="42"/>
      <c r="F826" s="42"/>
    </row>
    <row r="827" spans="1:6" ht="14.25" customHeight="1">
      <c r="A827" s="42">
        <v>824</v>
      </c>
      <c r="B827" s="42">
        <v>5</v>
      </c>
      <c r="C827" s="42" t="str">
        <f t="shared" si="12"/>
        <v/>
      </c>
      <c r="D827" s="42"/>
      <c r="E827" s="42"/>
      <c r="F827" s="42"/>
    </row>
    <row r="828" spans="1:6" ht="14.25" customHeight="1">
      <c r="A828" s="42">
        <v>825</v>
      </c>
      <c r="B828" s="42">
        <v>1</v>
      </c>
      <c r="C828" s="42" t="str">
        <f t="shared" si="12"/>
        <v/>
      </c>
      <c r="D828" s="42"/>
      <c r="E828" s="42"/>
      <c r="F828" s="42"/>
    </row>
    <row r="829" spans="1:6" ht="14.25" customHeight="1">
      <c r="A829" s="42">
        <v>826</v>
      </c>
      <c r="B829" s="42">
        <v>2</v>
      </c>
      <c r="C829" s="42" t="str">
        <f t="shared" si="12"/>
        <v/>
      </c>
      <c r="D829" s="42"/>
      <c r="E829" s="42"/>
      <c r="F829" s="42"/>
    </row>
    <row r="830" spans="1:6" ht="14.25" customHeight="1">
      <c r="A830" s="42">
        <v>827</v>
      </c>
      <c r="B830" s="42">
        <v>3</v>
      </c>
      <c r="C830" s="42" t="str">
        <f t="shared" si="12"/>
        <v/>
      </c>
      <c r="D830" s="42"/>
      <c r="E830" s="42"/>
      <c r="F830" s="42"/>
    </row>
    <row r="831" spans="1:6" ht="14.25" customHeight="1">
      <c r="A831" s="42">
        <v>828</v>
      </c>
      <c r="B831" s="42">
        <v>4</v>
      </c>
      <c r="C831" s="42" t="str">
        <f t="shared" si="12"/>
        <v/>
      </c>
      <c r="D831" s="42"/>
      <c r="E831" s="42"/>
      <c r="F831" s="42"/>
    </row>
    <row r="832" spans="1:6" ht="14.25" customHeight="1">
      <c r="A832" s="42">
        <v>829</v>
      </c>
      <c r="B832" s="42">
        <v>5</v>
      </c>
      <c r="C832" s="42" t="str">
        <f t="shared" si="12"/>
        <v/>
      </c>
      <c r="D832" s="42"/>
      <c r="E832" s="42"/>
      <c r="F832" s="42"/>
    </row>
    <row r="833" spans="1:6" ht="14.25" customHeight="1">
      <c r="A833" s="42">
        <v>830</v>
      </c>
      <c r="B833" s="42">
        <v>1</v>
      </c>
      <c r="C833" s="42" t="str">
        <f t="shared" si="12"/>
        <v/>
      </c>
      <c r="D833" s="42"/>
      <c r="E833" s="42"/>
      <c r="F833" s="42"/>
    </row>
    <row r="834" spans="1:6" ht="14.25" customHeight="1">
      <c r="A834" s="42">
        <v>831</v>
      </c>
      <c r="B834" s="42">
        <v>2</v>
      </c>
      <c r="C834" s="42" t="str">
        <f t="shared" si="12"/>
        <v/>
      </c>
      <c r="D834" s="42"/>
      <c r="E834" s="42"/>
      <c r="F834" s="42"/>
    </row>
    <row r="835" spans="1:6" ht="14.25" customHeight="1">
      <c r="A835" s="42">
        <v>832</v>
      </c>
      <c r="B835" s="42">
        <v>3</v>
      </c>
      <c r="C835" s="42" t="str">
        <f t="shared" si="12"/>
        <v/>
      </c>
      <c r="D835" s="42"/>
      <c r="E835" s="42"/>
      <c r="F835" s="42"/>
    </row>
    <row r="836" spans="1:6" ht="14.25" customHeight="1">
      <c r="A836" s="42">
        <v>833</v>
      </c>
      <c r="B836" s="42">
        <v>4</v>
      </c>
      <c r="C836" s="42" t="str">
        <f t="shared" ref="C836:C899" si="13">IF(VALUE(B$1)=A836,B836,"")</f>
        <v/>
      </c>
      <c r="D836" s="42"/>
      <c r="E836" s="42"/>
      <c r="F836" s="42"/>
    </row>
    <row r="837" spans="1:6" ht="14.25" customHeight="1">
      <c r="A837" s="42">
        <v>834</v>
      </c>
      <c r="B837" s="42">
        <v>5</v>
      </c>
      <c r="C837" s="42" t="str">
        <f t="shared" si="13"/>
        <v/>
      </c>
      <c r="D837" s="42"/>
      <c r="E837" s="42"/>
      <c r="F837" s="42"/>
    </row>
    <row r="838" spans="1:6" ht="14.25" customHeight="1">
      <c r="A838" s="42">
        <v>835</v>
      </c>
      <c r="B838" s="42">
        <v>1</v>
      </c>
      <c r="C838" s="42" t="str">
        <f t="shared" si="13"/>
        <v/>
      </c>
      <c r="D838" s="42"/>
      <c r="E838" s="42"/>
      <c r="F838" s="42"/>
    </row>
    <row r="839" spans="1:6" ht="14.25" customHeight="1">
      <c r="A839" s="42">
        <v>836</v>
      </c>
      <c r="B839" s="42">
        <v>2</v>
      </c>
      <c r="C839" s="42" t="str">
        <f t="shared" si="13"/>
        <v/>
      </c>
      <c r="D839" s="42"/>
      <c r="E839" s="42"/>
      <c r="F839" s="42"/>
    </row>
    <row r="840" spans="1:6" ht="14.25" customHeight="1">
      <c r="A840" s="42">
        <v>837</v>
      </c>
      <c r="B840" s="42">
        <v>3</v>
      </c>
      <c r="C840" s="42" t="str">
        <f t="shared" si="13"/>
        <v/>
      </c>
      <c r="D840" s="42"/>
      <c r="E840" s="42"/>
      <c r="F840" s="42"/>
    </row>
    <row r="841" spans="1:6" ht="14.25" customHeight="1">
      <c r="A841" s="42">
        <v>838</v>
      </c>
      <c r="B841" s="42">
        <v>4</v>
      </c>
      <c r="C841" s="42" t="str">
        <f t="shared" si="13"/>
        <v/>
      </c>
      <c r="D841" s="42"/>
      <c r="E841" s="42"/>
      <c r="F841" s="42"/>
    </row>
    <row r="842" spans="1:6" ht="14.25" customHeight="1">
      <c r="A842" s="42">
        <v>839</v>
      </c>
      <c r="B842" s="42">
        <v>5</v>
      </c>
      <c r="C842" s="42" t="str">
        <f t="shared" si="13"/>
        <v/>
      </c>
      <c r="D842" s="42"/>
      <c r="E842" s="42"/>
      <c r="F842" s="42"/>
    </row>
    <row r="843" spans="1:6" ht="14.25" customHeight="1">
      <c r="A843" s="42">
        <v>840</v>
      </c>
      <c r="B843" s="42">
        <v>1</v>
      </c>
      <c r="C843" s="42" t="str">
        <f t="shared" si="13"/>
        <v/>
      </c>
      <c r="D843" s="42"/>
      <c r="E843" s="42"/>
      <c r="F843" s="42"/>
    </row>
    <row r="844" spans="1:6" ht="14.25" customHeight="1">
      <c r="A844" s="42">
        <v>841</v>
      </c>
      <c r="B844" s="42">
        <v>2</v>
      </c>
      <c r="C844" s="42" t="str">
        <f t="shared" si="13"/>
        <v/>
      </c>
      <c r="D844" s="42"/>
      <c r="E844" s="42"/>
      <c r="F844" s="42"/>
    </row>
    <row r="845" spans="1:6" ht="14.25" customHeight="1">
      <c r="A845" s="42">
        <v>842</v>
      </c>
      <c r="B845" s="42">
        <v>3</v>
      </c>
      <c r="C845" s="42" t="str">
        <f t="shared" si="13"/>
        <v/>
      </c>
      <c r="D845" s="42"/>
      <c r="E845" s="42"/>
      <c r="F845" s="42"/>
    </row>
    <row r="846" spans="1:6" ht="14.25" customHeight="1">
      <c r="A846" s="42">
        <v>843</v>
      </c>
      <c r="B846" s="42">
        <v>4</v>
      </c>
      <c r="C846" s="42" t="str">
        <f t="shared" si="13"/>
        <v/>
      </c>
      <c r="D846" s="42"/>
      <c r="E846" s="42"/>
      <c r="F846" s="42"/>
    </row>
    <row r="847" spans="1:6" ht="14.25" customHeight="1">
      <c r="A847" s="42">
        <v>844</v>
      </c>
      <c r="B847" s="42">
        <v>5</v>
      </c>
      <c r="C847" s="42" t="str">
        <f t="shared" si="13"/>
        <v/>
      </c>
      <c r="D847" s="42"/>
      <c r="E847" s="42"/>
      <c r="F847" s="42"/>
    </row>
    <row r="848" spans="1:6" ht="14.25" customHeight="1">
      <c r="A848" s="42">
        <v>845</v>
      </c>
      <c r="B848" s="42">
        <v>1</v>
      </c>
      <c r="C848" s="42" t="str">
        <f t="shared" si="13"/>
        <v/>
      </c>
      <c r="D848" s="42"/>
      <c r="E848" s="42"/>
      <c r="F848" s="42"/>
    </row>
    <row r="849" spans="1:6" ht="14.25" customHeight="1">
      <c r="A849" s="42">
        <v>846</v>
      </c>
      <c r="B849" s="42">
        <v>2</v>
      </c>
      <c r="C849" s="42" t="str">
        <f t="shared" si="13"/>
        <v/>
      </c>
      <c r="D849" s="42"/>
      <c r="E849" s="42"/>
      <c r="F849" s="42"/>
    </row>
    <row r="850" spans="1:6" ht="14.25" customHeight="1">
      <c r="A850" s="42">
        <v>847</v>
      </c>
      <c r="B850" s="42">
        <v>3</v>
      </c>
      <c r="C850" s="42" t="str">
        <f t="shared" si="13"/>
        <v/>
      </c>
      <c r="D850" s="42"/>
      <c r="E850" s="42"/>
      <c r="F850" s="42"/>
    </row>
    <row r="851" spans="1:6" ht="14.25" customHeight="1">
      <c r="A851" s="42">
        <v>848</v>
      </c>
      <c r="B851" s="42">
        <v>4</v>
      </c>
      <c r="C851" s="42" t="str">
        <f t="shared" si="13"/>
        <v/>
      </c>
      <c r="D851" s="42"/>
      <c r="E851" s="42"/>
      <c r="F851" s="42"/>
    </row>
    <row r="852" spans="1:6" ht="14.25" customHeight="1">
      <c r="A852" s="42">
        <v>849</v>
      </c>
      <c r="B852" s="42">
        <v>5</v>
      </c>
      <c r="C852" s="42" t="str">
        <f t="shared" si="13"/>
        <v/>
      </c>
      <c r="D852" s="42"/>
      <c r="E852" s="42"/>
      <c r="F852" s="42"/>
    </row>
    <row r="853" spans="1:6" ht="14.25" customHeight="1">
      <c r="A853" s="42">
        <v>850</v>
      </c>
      <c r="B853" s="42">
        <v>1</v>
      </c>
      <c r="C853" s="42" t="str">
        <f t="shared" si="13"/>
        <v/>
      </c>
      <c r="D853" s="42"/>
      <c r="E853" s="42"/>
      <c r="F853" s="42"/>
    </row>
    <row r="854" spans="1:6" ht="14.25" customHeight="1">
      <c r="A854" s="42">
        <v>851</v>
      </c>
      <c r="B854" s="42">
        <v>2</v>
      </c>
      <c r="C854" s="42" t="str">
        <f t="shared" si="13"/>
        <v/>
      </c>
      <c r="D854" s="42"/>
      <c r="E854" s="42"/>
      <c r="F854" s="42"/>
    </row>
    <row r="855" spans="1:6" ht="14.25" customHeight="1">
      <c r="A855" s="42">
        <v>852</v>
      </c>
      <c r="B855" s="42">
        <v>3</v>
      </c>
      <c r="C855" s="42" t="str">
        <f t="shared" si="13"/>
        <v/>
      </c>
      <c r="D855" s="42"/>
      <c r="E855" s="42"/>
      <c r="F855" s="42"/>
    </row>
    <row r="856" spans="1:6" ht="14.25" customHeight="1">
      <c r="A856" s="42">
        <v>853</v>
      </c>
      <c r="B856" s="42">
        <v>4</v>
      </c>
      <c r="C856" s="42" t="str">
        <f t="shared" si="13"/>
        <v/>
      </c>
      <c r="D856" s="42"/>
      <c r="E856" s="42"/>
      <c r="F856" s="42"/>
    </row>
    <row r="857" spans="1:6" ht="14.25" customHeight="1">
      <c r="A857" s="42">
        <v>854</v>
      </c>
      <c r="B857" s="42">
        <v>5</v>
      </c>
      <c r="C857" s="42" t="str">
        <f t="shared" si="13"/>
        <v/>
      </c>
      <c r="D857" s="42"/>
      <c r="E857" s="42"/>
      <c r="F857" s="42"/>
    </row>
    <row r="858" spans="1:6" ht="14.25" customHeight="1">
      <c r="A858" s="42">
        <v>855</v>
      </c>
      <c r="B858" s="42">
        <v>1</v>
      </c>
      <c r="C858" s="42" t="str">
        <f t="shared" si="13"/>
        <v/>
      </c>
      <c r="D858" s="42"/>
      <c r="E858" s="42"/>
      <c r="F858" s="42"/>
    </row>
    <row r="859" spans="1:6" ht="14.25" customHeight="1">
      <c r="A859" s="42">
        <v>856</v>
      </c>
      <c r="B859" s="42">
        <v>2</v>
      </c>
      <c r="C859" s="42" t="str">
        <f t="shared" si="13"/>
        <v/>
      </c>
      <c r="D859" s="42"/>
      <c r="E859" s="42"/>
      <c r="F859" s="42"/>
    </row>
    <row r="860" spans="1:6" ht="14.25" customHeight="1">
      <c r="A860" s="42">
        <v>857</v>
      </c>
      <c r="B860" s="42">
        <v>3</v>
      </c>
      <c r="C860" s="42" t="str">
        <f t="shared" si="13"/>
        <v/>
      </c>
      <c r="D860" s="42"/>
      <c r="E860" s="42"/>
      <c r="F860" s="42"/>
    </row>
    <row r="861" spans="1:6" ht="14.25" customHeight="1">
      <c r="A861" s="42">
        <v>858</v>
      </c>
      <c r="B861" s="42">
        <v>4</v>
      </c>
      <c r="C861" s="42" t="str">
        <f t="shared" si="13"/>
        <v/>
      </c>
      <c r="D861" s="42"/>
      <c r="E861" s="42"/>
      <c r="F861" s="42"/>
    </row>
    <row r="862" spans="1:6" ht="14.25" customHeight="1">
      <c r="A862" s="42">
        <v>859</v>
      </c>
      <c r="B862" s="42">
        <v>5</v>
      </c>
      <c r="C862" s="42" t="str">
        <f t="shared" si="13"/>
        <v/>
      </c>
      <c r="D862" s="42"/>
      <c r="E862" s="42"/>
      <c r="F862" s="42"/>
    </row>
    <row r="863" spans="1:6" ht="14.25" customHeight="1">
      <c r="A863" s="42">
        <v>860</v>
      </c>
      <c r="B863" s="42">
        <v>1</v>
      </c>
      <c r="C863" s="42" t="str">
        <f t="shared" si="13"/>
        <v/>
      </c>
      <c r="D863" s="42"/>
      <c r="E863" s="42"/>
      <c r="F863" s="42"/>
    </row>
    <row r="864" spans="1:6" ht="14.25" customHeight="1">
      <c r="A864" s="42">
        <v>861</v>
      </c>
      <c r="B864" s="42">
        <v>2</v>
      </c>
      <c r="C864" s="42" t="str">
        <f t="shared" si="13"/>
        <v/>
      </c>
      <c r="D864" s="42"/>
      <c r="E864" s="42"/>
      <c r="F864" s="42"/>
    </row>
    <row r="865" spans="1:6" ht="14.25" customHeight="1">
      <c r="A865" s="42">
        <v>862</v>
      </c>
      <c r="B865" s="42">
        <v>3</v>
      </c>
      <c r="C865" s="42" t="str">
        <f t="shared" si="13"/>
        <v/>
      </c>
      <c r="D865" s="42"/>
      <c r="E865" s="42"/>
      <c r="F865" s="42"/>
    </row>
    <row r="866" spans="1:6" ht="14.25" customHeight="1">
      <c r="A866" s="42">
        <v>863</v>
      </c>
      <c r="B866" s="42">
        <v>4</v>
      </c>
      <c r="C866" s="42" t="str">
        <f t="shared" si="13"/>
        <v/>
      </c>
      <c r="D866" s="42"/>
      <c r="E866" s="42"/>
      <c r="F866" s="42"/>
    </row>
    <row r="867" spans="1:6" ht="14.25" customHeight="1">
      <c r="A867" s="42">
        <v>864</v>
      </c>
      <c r="B867" s="42">
        <v>5</v>
      </c>
      <c r="C867" s="42" t="str">
        <f t="shared" si="13"/>
        <v/>
      </c>
      <c r="D867" s="42"/>
      <c r="E867" s="42"/>
      <c r="F867" s="42"/>
    </row>
    <row r="868" spans="1:6" ht="14.25" customHeight="1">
      <c r="A868" s="42">
        <v>865</v>
      </c>
      <c r="B868" s="42">
        <v>1</v>
      </c>
      <c r="C868" s="42" t="str">
        <f t="shared" si="13"/>
        <v/>
      </c>
      <c r="D868" s="42"/>
      <c r="E868" s="42"/>
      <c r="F868" s="42"/>
    </row>
    <row r="869" spans="1:6" ht="14.25" customHeight="1">
      <c r="A869" s="42">
        <v>866</v>
      </c>
      <c r="B869" s="42">
        <v>2</v>
      </c>
      <c r="C869" s="42" t="str">
        <f t="shared" si="13"/>
        <v/>
      </c>
      <c r="D869" s="42"/>
      <c r="E869" s="42"/>
      <c r="F869" s="42"/>
    </row>
    <row r="870" spans="1:6" ht="14.25" customHeight="1">
      <c r="A870" s="42">
        <v>867</v>
      </c>
      <c r="B870" s="42">
        <v>3</v>
      </c>
      <c r="C870" s="42" t="str">
        <f t="shared" si="13"/>
        <v/>
      </c>
      <c r="D870" s="42"/>
      <c r="E870" s="42"/>
      <c r="F870" s="42"/>
    </row>
    <row r="871" spans="1:6" ht="14.25" customHeight="1">
      <c r="A871" s="42">
        <v>868</v>
      </c>
      <c r="B871" s="42">
        <v>4</v>
      </c>
      <c r="C871" s="42" t="str">
        <f t="shared" si="13"/>
        <v/>
      </c>
      <c r="D871" s="42"/>
      <c r="E871" s="42"/>
      <c r="F871" s="42"/>
    </row>
    <row r="872" spans="1:6" ht="14.25" customHeight="1">
      <c r="A872" s="42">
        <v>869</v>
      </c>
      <c r="B872" s="42">
        <v>5</v>
      </c>
      <c r="C872" s="42" t="str">
        <f t="shared" si="13"/>
        <v/>
      </c>
      <c r="D872" s="42"/>
      <c r="E872" s="42"/>
      <c r="F872" s="42"/>
    </row>
    <row r="873" spans="1:6" ht="14.25" customHeight="1">
      <c r="A873" s="42">
        <v>870</v>
      </c>
      <c r="B873" s="42">
        <v>1</v>
      </c>
      <c r="C873" s="42" t="str">
        <f t="shared" si="13"/>
        <v/>
      </c>
      <c r="D873" s="42"/>
      <c r="E873" s="42"/>
      <c r="F873" s="42"/>
    </row>
    <row r="874" spans="1:6" ht="14.25" customHeight="1">
      <c r="A874" s="42">
        <v>871</v>
      </c>
      <c r="B874" s="42">
        <v>2</v>
      </c>
      <c r="C874" s="42" t="str">
        <f t="shared" si="13"/>
        <v/>
      </c>
      <c r="D874" s="42"/>
      <c r="E874" s="42"/>
      <c r="F874" s="42"/>
    </row>
    <row r="875" spans="1:6" ht="14.25" customHeight="1">
      <c r="A875" s="42">
        <v>872</v>
      </c>
      <c r="B875" s="42">
        <v>3</v>
      </c>
      <c r="C875" s="42" t="str">
        <f t="shared" si="13"/>
        <v/>
      </c>
      <c r="D875" s="42"/>
      <c r="E875" s="42"/>
      <c r="F875" s="42"/>
    </row>
    <row r="876" spans="1:6" ht="14.25" customHeight="1">
      <c r="A876" s="42">
        <v>873</v>
      </c>
      <c r="B876" s="42">
        <v>4</v>
      </c>
      <c r="C876" s="42" t="str">
        <f t="shared" si="13"/>
        <v/>
      </c>
      <c r="D876" s="42"/>
      <c r="E876" s="42"/>
      <c r="F876" s="42"/>
    </row>
    <row r="877" spans="1:6" ht="14.25" customHeight="1">
      <c r="A877" s="42">
        <v>874</v>
      </c>
      <c r="B877" s="42">
        <v>5</v>
      </c>
      <c r="C877" s="42" t="str">
        <f t="shared" si="13"/>
        <v/>
      </c>
      <c r="D877" s="42"/>
      <c r="E877" s="42"/>
      <c r="F877" s="42"/>
    </row>
    <row r="878" spans="1:6" ht="14.25" customHeight="1">
      <c r="A878" s="42">
        <v>875</v>
      </c>
      <c r="B878" s="42">
        <v>1</v>
      </c>
      <c r="C878" s="42" t="str">
        <f t="shared" si="13"/>
        <v/>
      </c>
      <c r="D878" s="42"/>
      <c r="E878" s="42"/>
      <c r="F878" s="42"/>
    </row>
    <row r="879" spans="1:6" ht="14.25" customHeight="1">
      <c r="A879" s="42">
        <v>876</v>
      </c>
      <c r="B879" s="42">
        <v>2</v>
      </c>
      <c r="C879" s="42" t="str">
        <f t="shared" si="13"/>
        <v/>
      </c>
      <c r="D879" s="42"/>
      <c r="E879" s="42"/>
      <c r="F879" s="42"/>
    </row>
    <row r="880" spans="1:6" ht="14.25" customHeight="1">
      <c r="A880" s="42">
        <v>877</v>
      </c>
      <c r="B880" s="42">
        <v>3</v>
      </c>
      <c r="C880" s="42" t="str">
        <f t="shared" si="13"/>
        <v/>
      </c>
      <c r="D880" s="42"/>
      <c r="E880" s="42"/>
      <c r="F880" s="42"/>
    </row>
    <row r="881" spans="1:6" ht="14.25" customHeight="1">
      <c r="A881" s="42">
        <v>878</v>
      </c>
      <c r="B881" s="42">
        <v>4</v>
      </c>
      <c r="C881" s="42" t="str">
        <f t="shared" si="13"/>
        <v/>
      </c>
      <c r="D881" s="42"/>
      <c r="E881" s="42"/>
      <c r="F881" s="42"/>
    </row>
    <row r="882" spans="1:6" ht="14.25" customHeight="1">
      <c r="A882" s="42">
        <v>879</v>
      </c>
      <c r="B882" s="42">
        <v>5</v>
      </c>
      <c r="C882" s="42" t="str">
        <f t="shared" si="13"/>
        <v/>
      </c>
      <c r="D882" s="42"/>
      <c r="E882" s="42"/>
      <c r="F882" s="42"/>
    </row>
    <row r="883" spans="1:6" ht="14.25" customHeight="1">
      <c r="A883" s="42">
        <v>880</v>
      </c>
      <c r="B883" s="42">
        <v>1</v>
      </c>
      <c r="C883" s="42" t="str">
        <f t="shared" si="13"/>
        <v/>
      </c>
      <c r="D883" s="42"/>
      <c r="E883" s="42"/>
      <c r="F883" s="42"/>
    </row>
    <row r="884" spans="1:6" ht="14.25" customHeight="1">
      <c r="A884" s="42">
        <v>881</v>
      </c>
      <c r="B884" s="42">
        <v>2</v>
      </c>
      <c r="C884" s="42" t="str">
        <f t="shared" si="13"/>
        <v/>
      </c>
      <c r="D884" s="42"/>
      <c r="E884" s="42"/>
      <c r="F884" s="42"/>
    </row>
    <row r="885" spans="1:6" ht="14.25" customHeight="1">
      <c r="A885" s="42">
        <v>882</v>
      </c>
      <c r="B885" s="42">
        <v>3</v>
      </c>
      <c r="C885" s="42" t="str">
        <f t="shared" si="13"/>
        <v/>
      </c>
      <c r="D885" s="42"/>
      <c r="E885" s="42"/>
      <c r="F885" s="42"/>
    </row>
    <row r="886" spans="1:6" ht="14.25" customHeight="1">
      <c r="A886" s="42">
        <v>883</v>
      </c>
      <c r="B886" s="42">
        <v>4</v>
      </c>
      <c r="C886" s="42" t="str">
        <f t="shared" si="13"/>
        <v/>
      </c>
      <c r="D886" s="42"/>
      <c r="E886" s="42"/>
      <c r="F886" s="42"/>
    </row>
    <row r="887" spans="1:6" ht="14.25" customHeight="1">
      <c r="A887" s="42">
        <v>884</v>
      </c>
      <c r="B887" s="42">
        <v>5</v>
      </c>
      <c r="C887" s="42" t="str">
        <f t="shared" si="13"/>
        <v/>
      </c>
      <c r="D887" s="42"/>
      <c r="E887" s="42"/>
      <c r="F887" s="42"/>
    </row>
    <row r="888" spans="1:6" ht="14.25" customHeight="1">
      <c r="A888" s="42">
        <v>885</v>
      </c>
      <c r="B888" s="42">
        <v>1</v>
      </c>
      <c r="C888" s="42" t="str">
        <f t="shared" si="13"/>
        <v/>
      </c>
      <c r="D888" s="42"/>
      <c r="E888" s="42"/>
      <c r="F888" s="42"/>
    </row>
    <row r="889" spans="1:6" ht="14.25" customHeight="1">
      <c r="A889" s="42">
        <v>886</v>
      </c>
      <c r="B889" s="42">
        <v>2</v>
      </c>
      <c r="C889" s="42" t="str">
        <f t="shared" si="13"/>
        <v/>
      </c>
      <c r="D889" s="42"/>
      <c r="E889" s="42"/>
      <c r="F889" s="42"/>
    </row>
    <row r="890" spans="1:6" ht="14.25" customHeight="1">
      <c r="A890" s="42">
        <v>887</v>
      </c>
      <c r="B890" s="42">
        <v>3</v>
      </c>
      <c r="C890" s="42" t="str">
        <f t="shared" si="13"/>
        <v/>
      </c>
      <c r="D890" s="42"/>
      <c r="E890" s="42"/>
      <c r="F890" s="42"/>
    </row>
    <row r="891" spans="1:6" ht="14.25" customHeight="1">
      <c r="A891" s="42">
        <v>888</v>
      </c>
      <c r="B891" s="42">
        <v>4</v>
      </c>
      <c r="C891" s="42" t="str">
        <f t="shared" si="13"/>
        <v/>
      </c>
      <c r="D891" s="42"/>
      <c r="E891" s="42"/>
      <c r="F891" s="42"/>
    </row>
    <row r="892" spans="1:6" ht="14.25" customHeight="1">
      <c r="A892" s="42">
        <v>889</v>
      </c>
      <c r="B892" s="42">
        <v>5</v>
      </c>
      <c r="C892" s="42" t="str">
        <f t="shared" si="13"/>
        <v/>
      </c>
      <c r="D892" s="42"/>
      <c r="E892" s="42"/>
      <c r="F892" s="42"/>
    </row>
    <row r="893" spans="1:6" ht="14.25" customHeight="1">
      <c r="A893" s="42">
        <v>890</v>
      </c>
      <c r="B893" s="42">
        <v>1</v>
      </c>
      <c r="C893" s="42" t="str">
        <f t="shared" si="13"/>
        <v/>
      </c>
      <c r="D893" s="42"/>
      <c r="E893" s="42"/>
      <c r="F893" s="42"/>
    </row>
    <row r="894" spans="1:6" ht="14.25" customHeight="1">
      <c r="A894" s="42">
        <v>891</v>
      </c>
      <c r="B894" s="42">
        <v>2</v>
      </c>
      <c r="C894" s="42" t="str">
        <f t="shared" si="13"/>
        <v/>
      </c>
      <c r="D894" s="42"/>
      <c r="E894" s="42"/>
      <c r="F894" s="42"/>
    </row>
    <row r="895" spans="1:6" ht="14.25" customHeight="1">
      <c r="A895" s="42">
        <v>892</v>
      </c>
      <c r="B895" s="42">
        <v>3</v>
      </c>
      <c r="C895" s="42" t="str">
        <f t="shared" si="13"/>
        <v/>
      </c>
      <c r="D895" s="42"/>
      <c r="E895" s="42"/>
      <c r="F895" s="42"/>
    </row>
    <row r="896" spans="1:6" ht="14.25" customHeight="1">
      <c r="A896" s="42">
        <v>893</v>
      </c>
      <c r="B896" s="42">
        <v>4</v>
      </c>
      <c r="C896" s="42" t="str">
        <f t="shared" si="13"/>
        <v/>
      </c>
      <c r="D896" s="42"/>
      <c r="E896" s="42"/>
      <c r="F896" s="42"/>
    </row>
    <row r="897" spans="1:6" ht="14.25" customHeight="1">
      <c r="A897" s="42">
        <v>894</v>
      </c>
      <c r="B897" s="42">
        <v>5</v>
      </c>
      <c r="C897" s="42" t="str">
        <f t="shared" si="13"/>
        <v/>
      </c>
      <c r="D897" s="42"/>
      <c r="E897" s="42"/>
      <c r="F897" s="42"/>
    </row>
    <row r="898" spans="1:6" ht="14.25" customHeight="1">
      <c r="A898" s="42">
        <v>895</v>
      </c>
      <c r="B898" s="42">
        <v>1</v>
      </c>
      <c r="C898" s="42" t="str">
        <f t="shared" si="13"/>
        <v/>
      </c>
      <c r="D898" s="42"/>
      <c r="E898" s="42"/>
      <c r="F898" s="42"/>
    </row>
    <row r="899" spans="1:6" ht="14.25" customHeight="1">
      <c r="A899" s="42">
        <v>896</v>
      </c>
      <c r="B899" s="42">
        <v>2</v>
      </c>
      <c r="C899" s="42" t="str">
        <f t="shared" si="13"/>
        <v/>
      </c>
      <c r="D899" s="42"/>
      <c r="E899" s="42"/>
      <c r="F899" s="42"/>
    </row>
    <row r="900" spans="1:6" ht="14.25" customHeight="1">
      <c r="A900" s="42">
        <v>897</v>
      </c>
      <c r="B900" s="42">
        <v>3</v>
      </c>
      <c r="C900" s="42" t="str">
        <f t="shared" ref="C900:C963" si="14">IF(VALUE(B$1)=A900,B900,"")</f>
        <v/>
      </c>
      <c r="D900" s="42"/>
      <c r="E900" s="42"/>
      <c r="F900" s="42"/>
    </row>
    <row r="901" spans="1:6" ht="14.25" customHeight="1">
      <c r="A901" s="42">
        <v>898</v>
      </c>
      <c r="B901" s="42">
        <v>4</v>
      </c>
      <c r="C901" s="42" t="str">
        <f t="shared" si="14"/>
        <v/>
      </c>
      <c r="D901" s="42"/>
      <c r="E901" s="42"/>
      <c r="F901" s="42"/>
    </row>
    <row r="902" spans="1:6" ht="14.25" customHeight="1">
      <c r="A902" s="42">
        <v>899</v>
      </c>
      <c r="B902" s="42">
        <v>5</v>
      </c>
      <c r="C902" s="42" t="str">
        <f t="shared" si="14"/>
        <v/>
      </c>
      <c r="D902" s="42"/>
      <c r="E902" s="42"/>
      <c r="F902" s="42"/>
    </row>
    <row r="903" spans="1:6" ht="14.25" customHeight="1">
      <c r="A903" s="42">
        <v>900</v>
      </c>
      <c r="B903" s="42">
        <v>1</v>
      </c>
      <c r="C903" s="42" t="str">
        <f t="shared" si="14"/>
        <v/>
      </c>
      <c r="D903" s="42"/>
      <c r="E903" s="42"/>
      <c r="F903" s="42"/>
    </row>
    <row r="904" spans="1:6" ht="14.25" customHeight="1">
      <c r="A904" s="42">
        <v>901</v>
      </c>
      <c r="B904" s="42">
        <v>2</v>
      </c>
      <c r="C904" s="42" t="str">
        <f t="shared" si="14"/>
        <v/>
      </c>
      <c r="D904" s="42"/>
      <c r="E904" s="42"/>
      <c r="F904" s="42"/>
    </row>
    <row r="905" spans="1:6" ht="14.25" customHeight="1">
      <c r="A905" s="42">
        <v>902</v>
      </c>
      <c r="B905" s="42">
        <v>3</v>
      </c>
      <c r="C905" s="42" t="str">
        <f t="shared" si="14"/>
        <v/>
      </c>
      <c r="D905" s="42"/>
      <c r="E905" s="42"/>
      <c r="F905" s="42"/>
    </row>
    <row r="906" spans="1:6" ht="14.25" customHeight="1">
      <c r="A906" s="42">
        <v>903</v>
      </c>
      <c r="B906" s="42">
        <v>4</v>
      </c>
      <c r="C906" s="42" t="str">
        <f t="shared" si="14"/>
        <v/>
      </c>
      <c r="D906" s="42"/>
      <c r="E906" s="42"/>
      <c r="F906" s="42"/>
    </row>
    <row r="907" spans="1:6" ht="14.25" customHeight="1">
      <c r="A907" s="42">
        <v>904</v>
      </c>
      <c r="B907" s="42">
        <v>5</v>
      </c>
      <c r="C907" s="42" t="str">
        <f t="shared" si="14"/>
        <v/>
      </c>
      <c r="D907" s="42"/>
      <c r="E907" s="42"/>
      <c r="F907" s="42"/>
    </row>
    <row r="908" spans="1:6" ht="14.25" customHeight="1">
      <c r="A908" s="42">
        <v>905</v>
      </c>
      <c r="B908" s="42">
        <v>1</v>
      </c>
      <c r="C908" s="42" t="str">
        <f t="shared" si="14"/>
        <v/>
      </c>
      <c r="D908" s="42"/>
      <c r="E908" s="42"/>
      <c r="F908" s="42"/>
    </row>
    <row r="909" spans="1:6" ht="14.25" customHeight="1">
      <c r="A909" s="42">
        <v>906</v>
      </c>
      <c r="B909" s="42">
        <v>2</v>
      </c>
      <c r="C909" s="42" t="str">
        <f t="shared" si="14"/>
        <v/>
      </c>
      <c r="D909" s="42"/>
      <c r="E909" s="42"/>
      <c r="F909" s="42"/>
    </row>
    <row r="910" spans="1:6" ht="14.25" customHeight="1">
      <c r="A910" s="42">
        <v>907</v>
      </c>
      <c r="B910" s="42">
        <v>3</v>
      </c>
      <c r="C910" s="42" t="str">
        <f t="shared" si="14"/>
        <v/>
      </c>
      <c r="D910" s="42"/>
      <c r="E910" s="42"/>
      <c r="F910" s="42"/>
    </row>
    <row r="911" spans="1:6" ht="14.25" customHeight="1">
      <c r="A911" s="42">
        <v>908</v>
      </c>
      <c r="B911" s="42">
        <v>4</v>
      </c>
      <c r="C911" s="42" t="str">
        <f t="shared" si="14"/>
        <v/>
      </c>
      <c r="D911" s="42"/>
      <c r="E911" s="42"/>
      <c r="F911" s="42"/>
    </row>
    <row r="912" spans="1:6" ht="14.25" customHeight="1">
      <c r="A912" s="42">
        <v>909</v>
      </c>
      <c r="B912" s="42">
        <v>5</v>
      </c>
      <c r="C912" s="42" t="str">
        <f t="shared" si="14"/>
        <v/>
      </c>
      <c r="D912" s="42"/>
      <c r="E912" s="42"/>
      <c r="F912" s="42"/>
    </row>
    <row r="913" spans="1:6" ht="14.25" customHeight="1">
      <c r="A913" s="42">
        <v>910</v>
      </c>
      <c r="B913" s="42">
        <v>1</v>
      </c>
      <c r="C913" s="42" t="str">
        <f t="shared" si="14"/>
        <v/>
      </c>
      <c r="D913" s="42"/>
      <c r="E913" s="42"/>
      <c r="F913" s="42"/>
    </row>
    <row r="914" spans="1:6" ht="14.25" customHeight="1">
      <c r="A914" s="42">
        <v>911</v>
      </c>
      <c r="B914" s="42">
        <v>2</v>
      </c>
      <c r="C914" s="42" t="str">
        <f t="shared" si="14"/>
        <v/>
      </c>
      <c r="D914" s="42"/>
      <c r="E914" s="42"/>
      <c r="F914" s="42"/>
    </row>
    <row r="915" spans="1:6" ht="14.25" customHeight="1">
      <c r="A915" s="42">
        <v>912</v>
      </c>
      <c r="B915" s="42">
        <v>3</v>
      </c>
      <c r="C915" s="42" t="str">
        <f t="shared" si="14"/>
        <v/>
      </c>
      <c r="D915" s="42"/>
      <c r="E915" s="42"/>
      <c r="F915" s="42"/>
    </row>
    <row r="916" spans="1:6" ht="14.25" customHeight="1">
      <c r="A916" s="42">
        <v>913</v>
      </c>
      <c r="B916" s="42">
        <v>4</v>
      </c>
      <c r="C916" s="42" t="str">
        <f t="shared" si="14"/>
        <v/>
      </c>
      <c r="D916" s="42"/>
      <c r="E916" s="42"/>
      <c r="F916" s="42"/>
    </row>
    <row r="917" spans="1:6" ht="14.25" customHeight="1">
      <c r="A917" s="42">
        <v>914</v>
      </c>
      <c r="B917" s="42">
        <v>5</v>
      </c>
      <c r="C917" s="42" t="str">
        <f t="shared" si="14"/>
        <v/>
      </c>
      <c r="D917" s="42"/>
      <c r="E917" s="42"/>
      <c r="F917" s="42"/>
    </row>
    <row r="918" spans="1:6" ht="14.25" customHeight="1">
      <c r="A918" s="42">
        <v>915</v>
      </c>
      <c r="B918" s="42">
        <v>1</v>
      </c>
      <c r="C918" s="42" t="str">
        <f t="shared" si="14"/>
        <v/>
      </c>
      <c r="D918" s="42"/>
      <c r="E918" s="42"/>
      <c r="F918" s="42"/>
    </row>
    <row r="919" spans="1:6" ht="14.25" customHeight="1">
      <c r="A919" s="42">
        <v>916</v>
      </c>
      <c r="B919" s="42">
        <v>2</v>
      </c>
      <c r="C919" s="42" t="str">
        <f t="shared" si="14"/>
        <v/>
      </c>
      <c r="D919" s="42"/>
      <c r="E919" s="42"/>
      <c r="F919" s="42"/>
    </row>
    <row r="920" spans="1:6" ht="14.25" customHeight="1">
      <c r="A920" s="42">
        <v>917</v>
      </c>
      <c r="B920" s="42">
        <v>3</v>
      </c>
      <c r="C920" s="42" t="str">
        <f t="shared" si="14"/>
        <v/>
      </c>
      <c r="D920" s="42"/>
      <c r="E920" s="42"/>
      <c r="F920" s="42"/>
    </row>
    <row r="921" spans="1:6" ht="14.25" customHeight="1">
      <c r="A921" s="42">
        <v>918</v>
      </c>
      <c r="B921" s="42">
        <v>4</v>
      </c>
      <c r="C921" s="42" t="str">
        <f t="shared" si="14"/>
        <v/>
      </c>
      <c r="D921" s="42"/>
      <c r="E921" s="42"/>
      <c r="F921" s="42"/>
    </row>
    <row r="922" spans="1:6" ht="14.25" customHeight="1">
      <c r="A922" s="42">
        <v>919</v>
      </c>
      <c r="B922" s="42">
        <v>5</v>
      </c>
      <c r="C922" s="42" t="str">
        <f t="shared" si="14"/>
        <v/>
      </c>
      <c r="D922" s="42"/>
      <c r="E922" s="42"/>
      <c r="F922" s="42"/>
    </row>
    <row r="923" spans="1:6" ht="14.25" customHeight="1">
      <c r="A923" s="42">
        <v>920</v>
      </c>
      <c r="B923" s="42">
        <v>1</v>
      </c>
      <c r="C923" s="42" t="str">
        <f t="shared" si="14"/>
        <v/>
      </c>
      <c r="D923" s="42"/>
      <c r="E923" s="42"/>
      <c r="F923" s="42"/>
    </row>
    <row r="924" spans="1:6" ht="14.25" customHeight="1">
      <c r="A924" s="42">
        <v>921</v>
      </c>
      <c r="B924" s="42">
        <v>2</v>
      </c>
      <c r="C924" s="42" t="str">
        <f t="shared" si="14"/>
        <v/>
      </c>
      <c r="D924" s="42"/>
      <c r="E924" s="42"/>
      <c r="F924" s="42"/>
    </row>
    <row r="925" spans="1:6" ht="14.25" customHeight="1">
      <c r="A925" s="42">
        <v>922</v>
      </c>
      <c r="B925" s="42">
        <v>3</v>
      </c>
      <c r="C925" s="42" t="str">
        <f t="shared" si="14"/>
        <v/>
      </c>
      <c r="D925" s="42"/>
      <c r="E925" s="42"/>
      <c r="F925" s="42"/>
    </row>
    <row r="926" spans="1:6" ht="14.25" customHeight="1">
      <c r="A926" s="42">
        <v>923</v>
      </c>
      <c r="B926" s="42">
        <v>4</v>
      </c>
      <c r="C926" s="42" t="str">
        <f t="shared" si="14"/>
        <v/>
      </c>
      <c r="D926" s="42"/>
      <c r="E926" s="42"/>
      <c r="F926" s="42"/>
    </row>
    <row r="927" spans="1:6" ht="14.25" customHeight="1">
      <c r="A927" s="42">
        <v>924</v>
      </c>
      <c r="B927" s="42">
        <v>5</v>
      </c>
      <c r="C927" s="42" t="str">
        <f t="shared" si="14"/>
        <v/>
      </c>
      <c r="D927" s="42"/>
      <c r="E927" s="42"/>
      <c r="F927" s="42"/>
    </row>
    <row r="928" spans="1:6" ht="14.25" customHeight="1">
      <c r="A928" s="42">
        <v>925</v>
      </c>
      <c r="B928" s="42">
        <v>1</v>
      </c>
      <c r="C928" s="42" t="str">
        <f t="shared" si="14"/>
        <v/>
      </c>
      <c r="D928" s="42"/>
      <c r="E928" s="42"/>
      <c r="F928" s="42"/>
    </row>
    <row r="929" spans="1:6" ht="14.25" customHeight="1">
      <c r="A929" s="42">
        <v>926</v>
      </c>
      <c r="B929" s="42">
        <v>2</v>
      </c>
      <c r="C929" s="42" t="str">
        <f t="shared" si="14"/>
        <v/>
      </c>
      <c r="D929" s="42"/>
      <c r="E929" s="42"/>
      <c r="F929" s="42"/>
    </row>
    <row r="930" spans="1:6" ht="14.25" customHeight="1">
      <c r="A930" s="42">
        <v>927</v>
      </c>
      <c r="B930" s="42">
        <v>3</v>
      </c>
      <c r="C930" s="42" t="str">
        <f t="shared" si="14"/>
        <v/>
      </c>
      <c r="D930" s="42"/>
      <c r="E930" s="42"/>
      <c r="F930" s="42"/>
    </row>
    <row r="931" spans="1:6" ht="14.25" customHeight="1">
      <c r="A931" s="42">
        <v>928</v>
      </c>
      <c r="B931" s="42">
        <v>4</v>
      </c>
      <c r="C931" s="42" t="str">
        <f t="shared" si="14"/>
        <v/>
      </c>
      <c r="D931" s="42"/>
      <c r="E931" s="42"/>
      <c r="F931" s="42"/>
    </row>
    <row r="932" spans="1:6" ht="14.25" customHeight="1">
      <c r="A932" s="42">
        <v>929</v>
      </c>
      <c r="B932" s="42">
        <v>5</v>
      </c>
      <c r="C932" s="42" t="str">
        <f t="shared" si="14"/>
        <v/>
      </c>
      <c r="D932" s="42"/>
      <c r="E932" s="42"/>
      <c r="F932" s="42"/>
    </row>
    <row r="933" spans="1:6" ht="14.25" customHeight="1">
      <c r="A933" s="42">
        <v>930</v>
      </c>
      <c r="B933" s="42">
        <v>1</v>
      </c>
      <c r="C933" s="42" t="str">
        <f t="shared" si="14"/>
        <v/>
      </c>
      <c r="D933" s="42"/>
      <c r="E933" s="42"/>
      <c r="F933" s="42"/>
    </row>
    <row r="934" spans="1:6" ht="14.25" customHeight="1">
      <c r="A934" s="42">
        <v>931</v>
      </c>
      <c r="B934" s="42">
        <v>2</v>
      </c>
      <c r="C934" s="42" t="str">
        <f t="shared" si="14"/>
        <v/>
      </c>
      <c r="D934" s="42"/>
      <c r="E934" s="42"/>
      <c r="F934" s="42"/>
    </row>
    <row r="935" spans="1:6" ht="14.25" customHeight="1">
      <c r="A935" s="42">
        <v>932</v>
      </c>
      <c r="B935" s="42">
        <v>3</v>
      </c>
      <c r="C935" s="42" t="str">
        <f t="shared" si="14"/>
        <v/>
      </c>
      <c r="D935" s="42"/>
      <c r="E935" s="42"/>
      <c r="F935" s="42"/>
    </row>
    <row r="936" spans="1:6" ht="14.25" customHeight="1">
      <c r="A936" s="42">
        <v>933</v>
      </c>
      <c r="B936" s="42">
        <v>4</v>
      </c>
      <c r="C936" s="42" t="str">
        <f t="shared" si="14"/>
        <v/>
      </c>
      <c r="D936" s="42"/>
      <c r="E936" s="42"/>
      <c r="F936" s="42"/>
    </row>
    <row r="937" spans="1:6" ht="14.25" customHeight="1">
      <c r="A937" s="42">
        <v>934</v>
      </c>
      <c r="B937" s="42">
        <v>5</v>
      </c>
      <c r="C937" s="42" t="str">
        <f t="shared" si="14"/>
        <v/>
      </c>
      <c r="D937" s="42"/>
      <c r="E937" s="42"/>
      <c r="F937" s="42"/>
    </row>
    <row r="938" spans="1:6" ht="14.25" customHeight="1">
      <c r="A938" s="42">
        <v>935</v>
      </c>
      <c r="B938" s="42">
        <v>1</v>
      </c>
      <c r="C938" s="42" t="str">
        <f t="shared" si="14"/>
        <v/>
      </c>
      <c r="D938" s="42"/>
      <c r="E938" s="42"/>
      <c r="F938" s="42"/>
    </row>
    <row r="939" spans="1:6" ht="14.25" customHeight="1">
      <c r="A939" s="42">
        <v>936</v>
      </c>
      <c r="B939" s="42">
        <v>2</v>
      </c>
      <c r="C939" s="42" t="str">
        <f t="shared" si="14"/>
        <v/>
      </c>
      <c r="D939" s="42"/>
      <c r="E939" s="42"/>
      <c r="F939" s="42"/>
    </row>
    <row r="940" spans="1:6" ht="14.25" customHeight="1">
      <c r="A940" s="42">
        <v>937</v>
      </c>
      <c r="B940" s="42">
        <v>3</v>
      </c>
      <c r="C940" s="42" t="str">
        <f t="shared" si="14"/>
        <v/>
      </c>
      <c r="D940" s="42"/>
      <c r="E940" s="42"/>
      <c r="F940" s="42"/>
    </row>
    <row r="941" spans="1:6" ht="14.25" customHeight="1">
      <c r="A941" s="42">
        <v>938</v>
      </c>
      <c r="B941" s="42">
        <v>4</v>
      </c>
      <c r="C941" s="42" t="str">
        <f t="shared" si="14"/>
        <v/>
      </c>
      <c r="D941" s="42"/>
      <c r="E941" s="42"/>
      <c r="F941" s="42"/>
    </row>
    <row r="942" spans="1:6" ht="14.25" customHeight="1">
      <c r="A942" s="42">
        <v>939</v>
      </c>
      <c r="B942" s="42">
        <v>5</v>
      </c>
      <c r="C942" s="42" t="str">
        <f t="shared" si="14"/>
        <v/>
      </c>
      <c r="D942" s="42"/>
      <c r="E942" s="42"/>
      <c r="F942" s="42"/>
    </row>
    <row r="943" spans="1:6" ht="14.25" customHeight="1">
      <c r="A943" s="42">
        <v>940</v>
      </c>
      <c r="B943" s="42">
        <v>1</v>
      </c>
      <c r="C943" s="42" t="str">
        <f t="shared" si="14"/>
        <v/>
      </c>
      <c r="D943" s="42"/>
      <c r="E943" s="42"/>
      <c r="F943" s="42"/>
    </row>
    <row r="944" spans="1:6" ht="14.25" customHeight="1">
      <c r="A944" s="42">
        <v>941</v>
      </c>
      <c r="B944" s="42">
        <v>2</v>
      </c>
      <c r="C944" s="42" t="str">
        <f t="shared" si="14"/>
        <v/>
      </c>
      <c r="D944" s="42"/>
      <c r="E944" s="42"/>
      <c r="F944" s="42"/>
    </row>
    <row r="945" spans="1:6" ht="14.25" customHeight="1">
      <c r="A945" s="42">
        <v>942</v>
      </c>
      <c r="B945" s="42">
        <v>3</v>
      </c>
      <c r="C945" s="42" t="str">
        <f t="shared" si="14"/>
        <v/>
      </c>
      <c r="D945" s="42"/>
      <c r="E945" s="42"/>
      <c r="F945" s="42"/>
    </row>
    <row r="946" spans="1:6" ht="14.25" customHeight="1">
      <c r="A946" s="42">
        <v>943</v>
      </c>
      <c r="B946" s="42">
        <v>4</v>
      </c>
      <c r="C946" s="42" t="str">
        <f t="shared" si="14"/>
        <v/>
      </c>
      <c r="D946" s="42"/>
      <c r="E946" s="42"/>
      <c r="F946" s="42"/>
    </row>
    <row r="947" spans="1:6" ht="14.25" customHeight="1">
      <c r="A947" s="42">
        <v>944</v>
      </c>
      <c r="B947" s="42">
        <v>5</v>
      </c>
      <c r="C947" s="42" t="str">
        <f t="shared" si="14"/>
        <v/>
      </c>
      <c r="D947" s="42"/>
      <c r="E947" s="42"/>
      <c r="F947" s="42"/>
    </row>
    <row r="948" spans="1:6" ht="14.25" customHeight="1">
      <c r="A948" s="42">
        <v>945</v>
      </c>
      <c r="B948" s="42">
        <v>1</v>
      </c>
      <c r="C948" s="42" t="str">
        <f t="shared" si="14"/>
        <v/>
      </c>
      <c r="D948" s="42"/>
      <c r="E948" s="42"/>
      <c r="F948" s="42"/>
    </row>
    <row r="949" spans="1:6" ht="14.25" customHeight="1">
      <c r="A949" s="42">
        <v>946</v>
      </c>
      <c r="B949" s="42">
        <v>2</v>
      </c>
      <c r="C949" s="42" t="str">
        <f t="shared" si="14"/>
        <v/>
      </c>
      <c r="D949" s="42"/>
      <c r="E949" s="42"/>
      <c r="F949" s="42"/>
    </row>
    <row r="950" spans="1:6" ht="14.25" customHeight="1">
      <c r="A950" s="42">
        <v>947</v>
      </c>
      <c r="B950" s="42">
        <v>3</v>
      </c>
      <c r="C950" s="42" t="str">
        <f t="shared" si="14"/>
        <v/>
      </c>
      <c r="D950" s="42"/>
      <c r="E950" s="42"/>
      <c r="F950" s="42"/>
    </row>
    <row r="951" spans="1:6" ht="14.25" customHeight="1">
      <c r="A951" s="42">
        <v>948</v>
      </c>
      <c r="B951" s="42">
        <v>4</v>
      </c>
      <c r="C951" s="42" t="str">
        <f t="shared" si="14"/>
        <v/>
      </c>
      <c r="D951" s="42"/>
      <c r="E951" s="42"/>
      <c r="F951" s="42"/>
    </row>
    <row r="952" spans="1:6" ht="14.25" customHeight="1">
      <c r="A952" s="42">
        <v>949</v>
      </c>
      <c r="B952" s="42">
        <v>5</v>
      </c>
      <c r="C952" s="42" t="str">
        <f t="shared" si="14"/>
        <v/>
      </c>
      <c r="D952" s="42"/>
      <c r="E952" s="42"/>
      <c r="F952" s="42"/>
    </row>
    <row r="953" spans="1:6" ht="14.25" customHeight="1">
      <c r="A953" s="42">
        <v>950</v>
      </c>
      <c r="B953" s="42">
        <v>1</v>
      </c>
      <c r="C953" s="42" t="str">
        <f t="shared" si="14"/>
        <v/>
      </c>
      <c r="D953" s="42"/>
      <c r="E953" s="42"/>
      <c r="F953" s="42"/>
    </row>
    <row r="954" spans="1:6" ht="14.25" customHeight="1">
      <c r="A954" s="42">
        <v>951</v>
      </c>
      <c r="B954" s="42">
        <v>2</v>
      </c>
      <c r="C954" s="42" t="str">
        <f t="shared" si="14"/>
        <v/>
      </c>
      <c r="D954" s="42"/>
      <c r="E954" s="42"/>
      <c r="F954" s="42"/>
    </row>
    <row r="955" spans="1:6" ht="14.25" customHeight="1">
      <c r="A955" s="42">
        <v>952</v>
      </c>
      <c r="B955" s="42">
        <v>3</v>
      </c>
      <c r="C955" s="42" t="str">
        <f t="shared" si="14"/>
        <v/>
      </c>
      <c r="D955" s="42"/>
      <c r="E955" s="42"/>
      <c r="F955" s="42"/>
    </row>
    <row r="956" spans="1:6" ht="14.25" customHeight="1">
      <c r="A956" s="42">
        <v>953</v>
      </c>
      <c r="B956" s="42">
        <v>4</v>
      </c>
      <c r="C956" s="42" t="str">
        <f t="shared" si="14"/>
        <v/>
      </c>
      <c r="D956" s="42"/>
      <c r="E956" s="42"/>
      <c r="F956" s="42"/>
    </row>
    <row r="957" spans="1:6" ht="14.25" customHeight="1">
      <c r="A957" s="42">
        <v>954</v>
      </c>
      <c r="B957" s="42">
        <v>5</v>
      </c>
      <c r="C957" s="42" t="str">
        <f t="shared" si="14"/>
        <v/>
      </c>
      <c r="D957" s="42"/>
      <c r="E957" s="42"/>
      <c r="F957" s="42"/>
    </row>
    <row r="958" spans="1:6" ht="14.25" customHeight="1">
      <c r="A958" s="42">
        <v>955</v>
      </c>
      <c r="B958" s="42">
        <v>1</v>
      </c>
      <c r="C958" s="42" t="str">
        <f t="shared" si="14"/>
        <v/>
      </c>
      <c r="D958" s="42"/>
      <c r="E958" s="42"/>
      <c r="F958" s="42"/>
    </row>
    <row r="959" spans="1:6" ht="14.25" customHeight="1">
      <c r="A959" s="42">
        <v>956</v>
      </c>
      <c r="B959" s="42">
        <v>2</v>
      </c>
      <c r="C959" s="42" t="str">
        <f t="shared" si="14"/>
        <v/>
      </c>
      <c r="D959" s="42"/>
      <c r="E959" s="42"/>
      <c r="F959" s="42"/>
    </row>
    <row r="960" spans="1:6" ht="14.25" customHeight="1">
      <c r="A960" s="42">
        <v>957</v>
      </c>
      <c r="B960" s="42">
        <v>3</v>
      </c>
      <c r="C960" s="42" t="str">
        <f t="shared" si="14"/>
        <v/>
      </c>
      <c r="D960" s="42"/>
      <c r="E960" s="42"/>
      <c r="F960" s="42"/>
    </row>
    <row r="961" spans="1:6" ht="14.25" customHeight="1">
      <c r="A961" s="42">
        <v>958</v>
      </c>
      <c r="B961" s="42">
        <v>4</v>
      </c>
      <c r="C961" s="42" t="str">
        <f t="shared" si="14"/>
        <v/>
      </c>
      <c r="D961" s="42"/>
      <c r="E961" s="42"/>
      <c r="F961" s="42"/>
    </row>
    <row r="962" spans="1:6" ht="14.25" customHeight="1">
      <c r="A962" s="42">
        <v>959</v>
      </c>
      <c r="B962" s="42">
        <v>5</v>
      </c>
      <c r="C962" s="42" t="str">
        <f t="shared" si="14"/>
        <v/>
      </c>
      <c r="D962" s="42"/>
      <c r="E962" s="42"/>
      <c r="F962" s="42"/>
    </row>
    <row r="963" spans="1:6" ht="14.25" customHeight="1">
      <c r="A963" s="42">
        <v>960</v>
      </c>
      <c r="B963" s="42">
        <v>1</v>
      </c>
      <c r="C963" s="42" t="str">
        <f t="shared" si="14"/>
        <v/>
      </c>
      <c r="D963" s="42"/>
      <c r="E963" s="42"/>
      <c r="F963" s="42"/>
    </row>
    <row r="964" spans="1:6" ht="14.25" customHeight="1">
      <c r="A964" s="42">
        <v>961</v>
      </c>
      <c r="B964" s="42">
        <v>2</v>
      </c>
      <c r="C964" s="42" t="str">
        <f t="shared" ref="C964:C1002" si="15">IF(VALUE(B$1)=A964,B964,"")</f>
        <v/>
      </c>
      <c r="D964" s="42"/>
      <c r="E964" s="42"/>
      <c r="F964" s="42"/>
    </row>
    <row r="965" spans="1:6" ht="14.25" customHeight="1">
      <c r="A965" s="42">
        <v>962</v>
      </c>
      <c r="B965" s="42">
        <v>3</v>
      </c>
      <c r="C965" s="42" t="str">
        <f t="shared" si="15"/>
        <v/>
      </c>
      <c r="D965" s="42"/>
      <c r="E965" s="42"/>
      <c r="F965" s="42"/>
    </row>
    <row r="966" spans="1:6" ht="14.25" customHeight="1">
      <c r="A966" s="42">
        <v>963</v>
      </c>
      <c r="B966" s="42">
        <v>4</v>
      </c>
      <c r="C966" s="42" t="str">
        <f t="shared" si="15"/>
        <v/>
      </c>
      <c r="D966" s="42"/>
      <c r="E966" s="42"/>
      <c r="F966" s="42"/>
    </row>
    <row r="967" spans="1:6" ht="14.25" customHeight="1">
      <c r="A967" s="42">
        <v>964</v>
      </c>
      <c r="B967" s="42">
        <v>5</v>
      </c>
      <c r="C967" s="42" t="str">
        <f t="shared" si="15"/>
        <v/>
      </c>
      <c r="D967" s="42"/>
      <c r="E967" s="42"/>
      <c r="F967" s="42"/>
    </row>
    <row r="968" spans="1:6" ht="14.25" customHeight="1">
      <c r="A968" s="42">
        <v>965</v>
      </c>
      <c r="B968" s="42">
        <v>1</v>
      </c>
      <c r="C968" s="42" t="str">
        <f t="shared" si="15"/>
        <v/>
      </c>
      <c r="D968" s="42"/>
      <c r="E968" s="42"/>
      <c r="F968" s="42"/>
    </row>
    <row r="969" spans="1:6" ht="14.25" customHeight="1">
      <c r="A969" s="42">
        <v>966</v>
      </c>
      <c r="B969" s="42">
        <v>2</v>
      </c>
      <c r="C969" s="42" t="str">
        <f t="shared" si="15"/>
        <v/>
      </c>
      <c r="D969" s="42"/>
      <c r="E969" s="42"/>
      <c r="F969" s="42"/>
    </row>
    <row r="970" spans="1:6" ht="14.25" customHeight="1">
      <c r="A970" s="42">
        <v>967</v>
      </c>
      <c r="B970" s="42">
        <v>3</v>
      </c>
      <c r="C970" s="42" t="str">
        <f t="shared" si="15"/>
        <v/>
      </c>
      <c r="D970" s="42"/>
      <c r="E970" s="42"/>
      <c r="F970" s="42"/>
    </row>
    <row r="971" spans="1:6" ht="14.25" customHeight="1">
      <c r="A971" s="42">
        <v>968</v>
      </c>
      <c r="B971" s="42">
        <v>4</v>
      </c>
      <c r="C971" s="42" t="str">
        <f t="shared" si="15"/>
        <v/>
      </c>
      <c r="D971" s="42"/>
      <c r="E971" s="42"/>
      <c r="F971" s="42"/>
    </row>
    <row r="972" spans="1:6" ht="14.25" customHeight="1">
      <c r="A972" s="42">
        <v>969</v>
      </c>
      <c r="B972" s="42">
        <v>5</v>
      </c>
      <c r="C972" s="42" t="str">
        <f t="shared" si="15"/>
        <v/>
      </c>
      <c r="D972" s="42"/>
      <c r="E972" s="42"/>
      <c r="F972" s="42"/>
    </row>
    <row r="973" spans="1:6" ht="14.25" customHeight="1">
      <c r="A973" s="42">
        <v>970</v>
      </c>
      <c r="B973" s="42">
        <v>1</v>
      </c>
      <c r="C973" s="42" t="str">
        <f t="shared" si="15"/>
        <v/>
      </c>
      <c r="D973" s="42"/>
      <c r="E973" s="42"/>
      <c r="F973" s="42"/>
    </row>
    <row r="974" spans="1:6" ht="14.25" customHeight="1">
      <c r="A974" s="42">
        <v>971</v>
      </c>
      <c r="B974" s="42">
        <v>2</v>
      </c>
      <c r="C974" s="42" t="str">
        <f t="shared" si="15"/>
        <v/>
      </c>
      <c r="D974" s="42"/>
      <c r="E974" s="42"/>
      <c r="F974" s="42"/>
    </row>
    <row r="975" spans="1:6" ht="14.25" customHeight="1">
      <c r="A975" s="42">
        <v>972</v>
      </c>
      <c r="B975" s="42">
        <v>3</v>
      </c>
      <c r="C975" s="42" t="str">
        <f t="shared" si="15"/>
        <v/>
      </c>
      <c r="D975" s="42"/>
      <c r="E975" s="42"/>
      <c r="F975" s="42"/>
    </row>
    <row r="976" spans="1:6" ht="14.25" customHeight="1">
      <c r="A976" s="42">
        <v>973</v>
      </c>
      <c r="B976" s="42">
        <v>4</v>
      </c>
      <c r="C976" s="42" t="str">
        <f t="shared" si="15"/>
        <v/>
      </c>
      <c r="D976" s="42"/>
      <c r="E976" s="42"/>
      <c r="F976" s="42"/>
    </row>
    <row r="977" spans="1:6" ht="14.25" customHeight="1">
      <c r="A977" s="42">
        <v>974</v>
      </c>
      <c r="B977" s="42">
        <v>5</v>
      </c>
      <c r="C977" s="42" t="str">
        <f t="shared" si="15"/>
        <v/>
      </c>
      <c r="D977" s="42"/>
      <c r="E977" s="42"/>
      <c r="F977" s="42"/>
    </row>
    <row r="978" spans="1:6" ht="14.25" customHeight="1">
      <c r="A978" s="42">
        <v>975</v>
      </c>
      <c r="B978" s="42">
        <v>1</v>
      </c>
      <c r="C978" s="42" t="str">
        <f t="shared" si="15"/>
        <v/>
      </c>
      <c r="D978" s="42"/>
      <c r="E978" s="42"/>
      <c r="F978" s="42"/>
    </row>
    <row r="979" spans="1:6" ht="14.25" customHeight="1">
      <c r="A979" s="42">
        <v>976</v>
      </c>
      <c r="B979" s="42">
        <v>2</v>
      </c>
      <c r="C979" s="42" t="str">
        <f t="shared" si="15"/>
        <v/>
      </c>
      <c r="D979" s="42"/>
      <c r="E979" s="42"/>
      <c r="F979" s="42"/>
    </row>
    <row r="980" spans="1:6" ht="14.25" customHeight="1">
      <c r="A980" s="42">
        <v>977</v>
      </c>
      <c r="B980" s="42">
        <v>3</v>
      </c>
      <c r="C980" s="42" t="str">
        <f t="shared" si="15"/>
        <v/>
      </c>
      <c r="D980" s="42"/>
      <c r="E980" s="42"/>
      <c r="F980" s="42"/>
    </row>
    <row r="981" spans="1:6" ht="14.25" customHeight="1">
      <c r="A981" s="42">
        <v>978</v>
      </c>
      <c r="B981" s="42">
        <v>4</v>
      </c>
      <c r="C981" s="42" t="str">
        <f t="shared" si="15"/>
        <v/>
      </c>
      <c r="D981" s="42"/>
      <c r="E981" s="42"/>
      <c r="F981" s="42"/>
    </row>
    <row r="982" spans="1:6" ht="14.25" customHeight="1">
      <c r="A982" s="42">
        <v>979</v>
      </c>
      <c r="B982" s="42">
        <v>5</v>
      </c>
      <c r="C982" s="42" t="str">
        <f t="shared" si="15"/>
        <v/>
      </c>
      <c r="D982" s="42"/>
      <c r="E982" s="42"/>
      <c r="F982" s="42"/>
    </row>
    <row r="983" spans="1:6" ht="14.25" customHeight="1">
      <c r="A983" s="42">
        <v>980</v>
      </c>
      <c r="B983" s="42">
        <v>1</v>
      </c>
      <c r="C983" s="42" t="str">
        <f t="shared" si="15"/>
        <v/>
      </c>
      <c r="D983" s="42"/>
      <c r="E983" s="42"/>
      <c r="F983" s="42"/>
    </row>
    <row r="984" spans="1:6" ht="14.25" customHeight="1">
      <c r="A984" s="42">
        <v>981</v>
      </c>
      <c r="B984" s="42">
        <v>2</v>
      </c>
      <c r="C984" s="42" t="str">
        <f t="shared" si="15"/>
        <v/>
      </c>
      <c r="D984" s="42"/>
      <c r="E984" s="42"/>
      <c r="F984" s="42"/>
    </row>
    <row r="985" spans="1:6" ht="14.25" customHeight="1">
      <c r="A985" s="42">
        <v>982</v>
      </c>
      <c r="B985" s="42">
        <v>3</v>
      </c>
      <c r="C985" s="42" t="str">
        <f t="shared" si="15"/>
        <v/>
      </c>
      <c r="D985" s="42"/>
      <c r="E985" s="42"/>
      <c r="F985" s="42"/>
    </row>
    <row r="986" spans="1:6" ht="14.25" customHeight="1">
      <c r="A986" s="42">
        <v>983</v>
      </c>
      <c r="B986" s="42">
        <v>4</v>
      </c>
      <c r="C986" s="42" t="str">
        <f t="shared" si="15"/>
        <v/>
      </c>
      <c r="D986" s="42"/>
      <c r="E986" s="42"/>
      <c r="F986" s="42"/>
    </row>
    <row r="987" spans="1:6" ht="14.25" customHeight="1">
      <c r="A987" s="42">
        <v>984</v>
      </c>
      <c r="B987" s="42">
        <v>5</v>
      </c>
      <c r="C987" s="42" t="str">
        <f t="shared" si="15"/>
        <v/>
      </c>
      <c r="D987" s="42"/>
      <c r="E987" s="42"/>
      <c r="F987" s="42"/>
    </row>
    <row r="988" spans="1:6" ht="14.25" customHeight="1">
      <c r="A988" s="42">
        <v>985</v>
      </c>
      <c r="B988" s="42">
        <v>1</v>
      </c>
      <c r="C988" s="42" t="str">
        <f t="shared" si="15"/>
        <v/>
      </c>
      <c r="D988" s="42"/>
      <c r="E988" s="42"/>
      <c r="F988" s="42"/>
    </row>
    <row r="989" spans="1:6" ht="14.25" customHeight="1">
      <c r="A989" s="42">
        <v>986</v>
      </c>
      <c r="B989" s="42">
        <v>2</v>
      </c>
      <c r="C989" s="42" t="str">
        <f t="shared" si="15"/>
        <v/>
      </c>
      <c r="D989" s="42"/>
      <c r="E989" s="42"/>
      <c r="F989" s="42"/>
    </row>
    <row r="990" spans="1:6" ht="14.25" customHeight="1">
      <c r="A990" s="42">
        <v>987</v>
      </c>
      <c r="B990" s="42">
        <v>3</v>
      </c>
      <c r="C990" s="42" t="str">
        <f t="shared" si="15"/>
        <v/>
      </c>
      <c r="D990" s="42"/>
      <c r="E990" s="42"/>
      <c r="F990" s="42"/>
    </row>
    <row r="991" spans="1:6" ht="14.25" customHeight="1">
      <c r="A991" s="42">
        <v>988</v>
      </c>
      <c r="B991" s="42">
        <v>4</v>
      </c>
      <c r="C991" s="42" t="str">
        <f t="shared" si="15"/>
        <v/>
      </c>
      <c r="D991" s="42"/>
      <c r="E991" s="42"/>
      <c r="F991" s="42"/>
    </row>
    <row r="992" spans="1:6" ht="14.25" customHeight="1">
      <c r="A992" s="42">
        <v>989</v>
      </c>
      <c r="B992" s="42">
        <v>5</v>
      </c>
      <c r="C992" s="42" t="str">
        <f t="shared" si="15"/>
        <v/>
      </c>
      <c r="D992" s="42"/>
      <c r="E992" s="42"/>
      <c r="F992" s="42"/>
    </row>
    <row r="993" spans="1:6" ht="14.25" customHeight="1">
      <c r="A993" s="42">
        <v>990</v>
      </c>
      <c r="B993" s="42">
        <v>1</v>
      </c>
      <c r="C993" s="42" t="str">
        <f t="shared" si="15"/>
        <v/>
      </c>
      <c r="D993" s="42"/>
      <c r="E993" s="42"/>
      <c r="F993" s="42"/>
    </row>
    <row r="994" spans="1:6" ht="14.25" customHeight="1">
      <c r="A994" s="42">
        <v>991</v>
      </c>
      <c r="B994" s="42">
        <v>2</v>
      </c>
      <c r="C994" s="42" t="str">
        <f t="shared" si="15"/>
        <v/>
      </c>
      <c r="D994" s="42"/>
      <c r="E994" s="42"/>
      <c r="F994" s="42"/>
    </row>
    <row r="995" spans="1:6" ht="14.25" customHeight="1">
      <c r="A995" s="42">
        <v>992</v>
      </c>
      <c r="B995" s="42">
        <v>3</v>
      </c>
      <c r="C995" s="42" t="str">
        <f t="shared" si="15"/>
        <v/>
      </c>
      <c r="D995" s="42"/>
      <c r="E995" s="42"/>
      <c r="F995" s="42"/>
    </row>
    <row r="996" spans="1:6" ht="14.25" customHeight="1">
      <c r="A996" s="42">
        <v>993</v>
      </c>
      <c r="B996" s="42">
        <v>4</v>
      </c>
      <c r="C996" s="42" t="str">
        <f t="shared" si="15"/>
        <v/>
      </c>
      <c r="D996" s="42"/>
      <c r="E996" s="42"/>
      <c r="F996" s="42"/>
    </row>
    <row r="997" spans="1:6" ht="14.25" customHeight="1">
      <c r="A997" s="42">
        <v>994</v>
      </c>
      <c r="B997" s="42">
        <v>5</v>
      </c>
      <c r="C997" s="42" t="str">
        <f t="shared" si="15"/>
        <v/>
      </c>
      <c r="D997" s="42"/>
      <c r="E997" s="42"/>
      <c r="F997" s="42"/>
    </row>
    <row r="998" spans="1:6" ht="14.25" customHeight="1">
      <c r="A998" s="42">
        <v>995</v>
      </c>
      <c r="B998" s="42">
        <v>1</v>
      </c>
      <c r="C998" s="42" t="str">
        <f t="shared" si="15"/>
        <v/>
      </c>
      <c r="D998" s="42"/>
      <c r="E998" s="42"/>
      <c r="F998" s="42"/>
    </row>
    <row r="999" spans="1:6" ht="14.25" customHeight="1">
      <c r="A999" s="42">
        <v>996</v>
      </c>
      <c r="B999" s="42">
        <v>2</v>
      </c>
      <c r="C999" s="42" t="str">
        <f t="shared" si="15"/>
        <v/>
      </c>
      <c r="D999" s="42"/>
      <c r="E999" s="42"/>
      <c r="F999" s="42"/>
    </row>
    <row r="1000" spans="1:6" ht="14.25" customHeight="1">
      <c r="A1000" s="42">
        <v>997</v>
      </c>
      <c r="B1000" s="42">
        <v>3</v>
      </c>
      <c r="C1000" s="42" t="str">
        <f t="shared" si="15"/>
        <v/>
      </c>
      <c r="D1000" s="42"/>
      <c r="E1000" s="42"/>
      <c r="F1000" s="42"/>
    </row>
    <row r="1001" spans="1:6" ht="14.25" customHeight="1">
      <c r="A1001" s="42">
        <v>998</v>
      </c>
      <c r="B1001" s="42">
        <v>4</v>
      </c>
      <c r="C1001" s="42" t="str">
        <f t="shared" si="15"/>
        <v/>
      </c>
      <c r="D1001" s="42"/>
      <c r="E1001" s="42"/>
      <c r="F1001" s="42"/>
    </row>
    <row r="1002" spans="1:6" ht="14.25" customHeight="1">
      <c r="A1002" s="42">
        <v>999</v>
      </c>
      <c r="B1002" s="42">
        <v>5</v>
      </c>
      <c r="C1002" s="42" t="str">
        <f t="shared" si="15"/>
        <v/>
      </c>
      <c r="D1002" s="42"/>
      <c r="E1002" s="42"/>
      <c r="F1002" s="42"/>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972C96-D062-4B37-91E1-1973E1D98FE6}">
  <sheetPr>
    <tabColor rgb="FF002060"/>
  </sheetPr>
  <dimension ref="B1:T13"/>
  <sheetViews>
    <sheetView workbookViewId="0">
      <selection activeCell="B1" sqref="A1:U21"/>
    </sheetView>
  </sheetViews>
  <sheetFormatPr baseColWidth="10" defaultColWidth="8.83203125" defaultRowHeight="16"/>
  <sheetData>
    <row r="1" spans="2:20" ht="17" thickBot="1"/>
    <row r="2" spans="2:20">
      <c r="B2" s="315" t="s">
        <v>82</v>
      </c>
      <c r="C2" s="316"/>
      <c r="D2" s="316"/>
      <c r="E2" s="316"/>
      <c r="F2" s="316"/>
      <c r="G2" s="316"/>
      <c r="H2" s="316"/>
      <c r="I2" s="316"/>
      <c r="J2" s="316"/>
      <c r="K2" s="316"/>
      <c r="L2" s="316"/>
      <c r="M2" s="316"/>
      <c r="N2" s="316"/>
      <c r="O2" s="316"/>
      <c r="P2" s="316"/>
      <c r="Q2" s="316"/>
      <c r="R2" s="316"/>
      <c r="S2" s="316"/>
      <c r="T2" s="317"/>
    </row>
    <row r="3" spans="2:20">
      <c r="B3" s="318"/>
      <c r="C3" s="319"/>
      <c r="D3" s="319"/>
      <c r="E3" s="319"/>
      <c r="F3" s="319"/>
      <c r="G3" s="319"/>
      <c r="H3" s="319"/>
      <c r="I3" s="319"/>
      <c r="J3" s="319"/>
      <c r="K3" s="319"/>
      <c r="L3" s="319"/>
      <c r="M3" s="319"/>
      <c r="N3" s="319"/>
      <c r="O3" s="319"/>
      <c r="P3" s="319"/>
      <c r="Q3" s="319"/>
      <c r="R3" s="319"/>
      <c r="S3" s="319"/>
      <c r="T3" s="320"/>
    </row>
    <row r="4" spans="2:20">
      <c r="B4" s="318"/>
      <c r="C4" s="319"/>
      <c r="D4" s="319"/>
      <c r="E4" s="319"/>
      <c r="F4" s="319"/>
      <c r="G4" s="319"/>
      <c r="H4" s="319"/>
      <c r="I4" s="319"/>
      <c r="J4" s="319"/>
      <c r="K4" s="319"/>
      <c r="L4" s="319"/>
      <c r="M4" s="319"/>
      <c r="N4" s="319"/>
      <c r="O4" s="319"/>
      <c r="P4" s="319"/>
      <c r="Q4" s="319"/>
      <c r="R4" s="319"/>
      <c r="S4" s="319"/>
      <c r="T4" s="320"/>
    </row>
    <row r="5" spans="2:20">
      <c r="B5" s="318"/>
      <c r="C5" s="319"/>
      <c r="D5" s="319"/>
      <c r="E5" s="319"/>
      <c r="F5" s="319"/>
      <c r="G5" s="319"/>
      <c r="H5" s="319"/>
      <c r="I5" s="319"/>
      <c r="J5" s="319"/>
      <c r="K5" s="319"/>
      <c r="L5" s="319"/>
      <c r="M5" s="319"/>
      <c r="N5" s="319"/>
      <c r="O5" s="319"/>
      <c r="P5" s="319"/>
      <c r="Q5" s="319"/>
      <c r="R5" s="319"/>
      <c r="S5" s="319"/>
      <c r="T5" s="320"/>
    </row>
    <row r="6" spans="2:20">
      <c r="B6" s="318"/>
      <c r="C6" s="319"/>
      <c r="D6" s="319"/>
      <c r="E6" s="319"/>
      <c r="F6" s="319"/>
      <c r="G6" s="319"/>
      <c r="H6" s="319"/>
      <c r="I6" s="319"/>
      <c r="J6" s="319"/>
      <c r="K6" s="319"/>
      <c r="L6" s="319"/>
      <c r="M6" s="319"/>
      <c r="N6" s="319"/>
      <c r="O6" s="319"/>
      <c r="P6" s="319"/>
      <c r="Q6" s="319"/>
      <c r="R6" s="319"/>
      <c r="S6" s="319"/>
      <c r="T6" s="320"/>
    </row>
    <row r="7" spans="2:20">
      <c r="B7" s="318"/>
      <c r="C7" s="319"/>
      <c r="D7" s="319"/>
      <c r="E7" s="319"/>
      <c r="F7" s="319"/>
      <c r="G7" s="319"/>
      <c r="H7" s="319"/>
      <c r="I7" s="319"/>
      <c r="J7" s="319"/>
      <c r="K7" s="319"/>
      <c r="L7" s="319"/>
      <c r="M7" s="319"/>
      <c r="N7" s="319"/>
      <c r="O7" s="319"/>
      <c r="P7" s="319"/>
      <c r="Q7" s="319"/>
      <c r="R7" s="319"/>
      <c r="S7" s="319"/>
      <c r="T7" s="320"/>
    </row>
    <row r="8" spans="2:20">
      <c r="B8" s="318"/>
      <c r="C8" s="319"/>
      <c r="D8" s="319"/>
      <c r="E8" s="319"/>
      <c r="F8" s="319"/>
      <c r="G8" s="319"/>
      <c r="H8" s="319"/>
      <c r="I8" s="319"/>
      <c r="J8" s="319"/>
      <c r="K8" s="319"/>
      <c r="L8" s="319"/>
      <c r="M8" s="319"/>
      <c r="N8" s="319"/>
      <c r="O8" s="319"/>
      <c r="P8" s="319"/>
      <c r="Q8" s="319"/>
      <c r="R8" s="319"/>
      <c r="S8" s="319"/>
      <c r="T8" s="320"/>
    </row>
    <row r="9" spans="2:20">
      <c r="B9" s="318"/>
      <c r="C9" s="319"/>
      <c r="D9" s="319"/>
      <c r="E9" s="319"/>
      <c r="F9" s="319"/>
      <c r="G9" s="319"/>
      <c r="H9" s="319"/>
      <c r="I9" s="319"/>
      <c r="J9" s="319"/>
      <c r="K9" s="319"/>
      <c r="L9" s="319"/>
      <c r="M9" s="319"/>
      <c r="N9" s="319"/>
      <c r="O9" s="319"/>
      <c r="P9" s="319"/>
      <c r="Q9" s="319"/>
      <c r="R9" s="319"/>
      <c r="S9" s="319"/>
      <c r="T9" s="320"/>
    </row>
    <row r="10" spans="2:20">
      <c r="B10" s="318"/>
      <c r="C10" s="319"/>
      <c r="D10" s="319"/>
      <c r="E10" s="319"/>
      <c r="F10" s="319"/>
      <c r="G10" s="319"/>
      <c r="H10" s="319"/>
      <c r="I10" s="319"/>
      <c r="J10" s="319"/>
      <c r="K10" s="319"/>
      <c r="L10" s="319"/>
      <c r="M10" s="319"/>
      <c r="N10" s="319"/>
      <c r="O10" s="319"/>
      <c r="P10" s="319"/>
      <c r="Q10" s="319"/>
      <c r="R10" s="319"/>
      <c r="S10" s="319"/>
      <c r="T10" s="320"/>
    </row>
    <row r="11" spans="2:20">
      <c r="B11" s="318"/>
      <c r="C11" s="319"/>
      <c r="D11" s="319"/>
      <c r="E11" s="319"/>
      <c r="F11" s="319"/>
      <c r="G11" s="319"/>
      <c r="H11" s="319"/>
      <c r="I11" s="319"/>
      <c r="J11" s="319"/>
      <c r="K11" s="319"/>
      <c r="L11" s="319"/>
      <c r="M11" s="319"/>
      <c r="N11" s="319"/>
      <c r="O11" s="319"/>
      <c r="P11" s="319"/>
      <c r="Q11" s="319"/>
      <c r="R11" s="319"/>
      <c r="S11" s="319"/>
      <c r="T11" s="320"/>
    </row>
    <row r="12" spans="2:20">
      <c r="B12" s="318"/>
      <c r="C12" s="319"/>
      <c r="D12" s="319"/>
      <c r="E12" s="319"/>
      <c r="F12" s="319"/>
      <c r="G12" s="319"/>
      <c r="H12" s="319"/>
      <c r="I12" s="319"/>
      <c r="J12" s="319"/>
      <c r="K12" s="319"/>
      <c r="L12" s="319"/>
      <c r="M12" s="319"/>
      <c r="N12" s="319"/>
      <c r="O12" s="319"/>
      <c r="P12" s="319"/>
      <c r="Q12" s="319"/>
      <c r="R12" s="319"/>
      <c r="S12" s="319"/>
      <c r="T12" s="320"/>
    </row>
    <row r="13" spans="2:20" ht="17" thickBot="1">
      <c r="B13" s="321"/>
      <c r="C13" s="322"/>
      <c r="D13" s="322"/>
      <c r="E13" s="322"/>
      <c r="F13" s="322"/>
      <c r="G13" s="322"/>
      <c r="H13" s="322"/>
      <c r="I13" s="322"/>
      <c r="J13" s="322"/>
      <c r="K13" s="322"/>
      <c r="L13" s="322"/>
      <c r="M13" s="322"/>
      <c r="N13" s="322"/>
      <c r="O13" s="322"/>
      <c r="P13" s="322"/>
      <c r="Q13" s="322"/>
      <c r="R13" s="322"/>
      <c r="S13" s="322"/>
      <c r="T13" s="323"/>
    </row>
  </sheetData>
  <mergeCells count="1">
    <mergeCell ref="B2:T13"/>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631176-DCE9-4582-8212-BA2107D18388}">
  <sheetPr>
    <tabColor rgb="FF002060"/>
  </sheetPr>
  <dimension ref="B1:T24"/>
  <sheetViews>
    <sheetView workbookViewId="0">
      <selection activeCell="B1" sqref="A1:U21"/>
    </sheetView>
  </sheetViews>
  <sheetFormatPr baseColWidth="10" defaultColWidth="8.83203125" defaultRowHeight="16"/>
  <cols>
    <col min="2" max="2" width="21.1640625" customWidth="1"/>
    <col min="3" max="3" width="17.6640625" customWidth="1"/>
  </cols>
  <sheetData>
    <row r="1" spans="2:20" ht="17" thickBot="1"/>
    <row r="2" spans="2:20">
      <c r="B2" s="315" t="s">
        <v>83</v>
      </c>
      <c r="C2" s="316"/>
      <c r="D2" s="316"/>
      <c r="E2" s="316"/>
      <c r="F2" s="316"/>
      <c r="G2" s="316"/>
      <c r="H2" s="316"/>
      <c r="I2" s="316"/>
      <c r="J2" s="316"/>
      <c r="K2" s="316"/>
      <c r="L2" s="316"/>
      <c r="M2" s="316"/>
      <c r="N2" s="316"/>
      <c r="O2" s="316"/>
      <c r="P2" s="316"/>
      <c r="Q2" s="316"/>
      <c r="R2" s="316"/>
      <c r="S2" s="316"/>
      <c r="T2" s="317"/>
    </row>
    <row r="3" spans="2:20">
      <c r="B3" s="318"/>
      <c r="C3" s="319"/>
      <c r="D3" s="319"/>
      <c r="E3" s="319"/>
      <c r="F3" s="319"/>
      <c r="G3" s="319"/>
      <c r="H3" s="319"/>
      <c r="I3" s="319"/>
      <c r="J3" s="319"/>
      <c r="K3" s="319"/>
      <c r="L3" s="319"/>
      <c r="M3" s="319"/>
      <c r="N3" s="319"/>
      <c r="O3" s="319"/>
      <c r="P3" s="319"/>
      <c r="Q3" s="319"/>
      <c r="R3" s="319"/>
      <c r="S3" s="319"/>
      <c r="T3" s="320"/>
    </row>
    <row r="4" spans="2:20">
      <c r="B4" s="318"/>
      <c r="C4" s="319"/>
      <c r="D4" s="319"/>
      <c r="E4" s="319"/>
      <c r="F4" s="319"/>
      <c r="G4" s="319"/>
      <c r="H4" s="319"/>
      <c r="I4" s="319"/>
      <c r="J4" s="319"/>
      <c r="K4" s="319"/>
      <c r="L4" s="319"/>
      <c r="M4" s="319"/>
      <c r="N4" s="319"/>
      <c r="O4" s="319"/>
      <c r="P4" s="319"/>
      <c r="Q4" s="319"/>
      <c r="R4" s="319"/>
      <c r="S4" s="319"/>
      <c r="T4" s="320"/>
    </row>
    <row r="5" spans="2:20">
      <c r="B5" s="318"/>
      <c r="C5" s="319"/>
      <c r="D5" s="319"/>
      <c r="E5" s="319"/>
      <c r="F5" s="319"/>
      <c r="G5" s="319"/>
      <c r="H5" s="319"/>
      <c r="I5" s="319"/>
      <c r="J5" s="319"/>
      <c r="K5" s="319"/>
      <c r="L5" s="319"/>
      <c r="M5" s="319"/>
      <c r="N5" s="319"/>
      <c r="O5" s="319"/>
      <c r="P5" s="319"/>
      <c r="Q5" s="319"/>
      <c r="R5" s="319"/>
      <c r="S5" s="319"/>
      <c r="T5" s="320"/>
    </row>
    <row r="6" spans="2:20">
      <c r="B6" s="318"/>
      <c r="C6" s="319"/>
      <c r="D6" s="319"/>
      <c r="E6" s="319"/>
      <c r="F6" s="319"/>
      <c r="G6" s="319"/>
      <c r="H6" s="319"/>
      <c r="I6" s="319"/>
      <c r="J6" s="319"/>
      <c r="K6" s="319"/>
      <c r="L6" s="319"/>
      <c r="M6" s="319"/>
      <c r="N6" s="319"/>
      <c r="O6" s="319"/>
      <c r="P6" s="319"/>
      <c r="Q6" s="319"/>
      <c r="R6" s="319"/>
      <c r="S6" s="319"/>
      <c r="T6" s="320"/>
    </row>
    <row r="7" spans="2:20">
      <c r="B7" s="318"/>
      <c r="C7" s="319"/>
      <c r="D7" s="319"/>
      <c r="E7" s="319"/>
      <c r="F7" s="319"/>
      <c r="G7" s="319"/>
      <c r="H7" s="319"/>
      <c r="I7" s="319"/>
      <c r="J7" s="319"/>
      <c r="K7" s="319"/>
      <c r="L7" s="319"/>
      <c r="M7" s="319"/>
      <c r="N7" s="319"/>
      <c r="O7" s="319"/>
      <c r="P7" s="319"/>
      <c r="Q7" s="319"/>
      <c r="R7" s="319"/>
      <c r="S7" s="319"/>
      <c r="T7" s="320"/>
    </row>
    <row r="8" spans="2:20">
      <c r="B8" s="318"/>
      <c r="C8" s="319"/>
      <c r="D8" s="319"/>
      <c r="E8" s="319"/>
      <c r="F8" s="319"/>
      <c r="G8" s="319"/>
      <c r="H8" s="319"/>
      <c r="I8" s="319"/>
      <c r="J8" s="319"/>
      <c r="K8" s="319"/>
      <c r="L8" s="319"/>
      <c r="M8" s="319"/>
      <c r="N8" s="319"/>
      <c r="O8" s="319"/>
      <c r="P8" s="319"/>
      <c r="Q8" s="319"/>
      <c r="R8" s="319"/>
      <c r="S8" s="319"/>
      <c r="T8" s="320"/>
    </row>
    <row r="9" spans="2:20">
      <c r="B9" s="318"/>
      <c r="C9" s="319"/>
      <c r="D9" s="319"/>
      <c r="E9" s="319"/>
      <c r="F9" s="319"/>
      <c r="G9" s="319"/>
      <c r="H9" s="319"/>
      <c r="I9" s="319"/>
      <c r="J9" s="319"/>
      <c r="K9" s="319"/>
      <c r="L9" s="319"/>
      <c r="M9" s="319"/>
      <c r="N9" s="319"/>
      <c r="O9" s="319"/>
      <c r="P9" s="319"/>
      <c r="Q9" s="319"/>
      <c r="R9" s="319"/>
      <c r="S9" s="319"/>
      <c r="T9" s="320"/>
    </row>
    <row r="10" spans="2:20">
      <c r="B10" s="318"/>
      <c r="C10" s="319"/>
      <c r="D10" s="319"/>
      <c r="E10" s="319"/>
      <c r="F10" s="319"/>
      <c r="G10" s="319"/>
      <c r="H10" s="319"/>
      <c r="I10" s="319"/>
      <c r="J10" s="319"/>
      <c r="K10" s="319"/>
      <c r="L10" s="319"/>
      <c r="M10" s="319"/>
      <c r="N10" s="319"/>
      <c r="O10" s="319"/>
      <c r="P10" s="319"/>
      <c r="Q10" s="319"/>
      <c r="R10" s="319"/>
      <c r="S10" s="319"/>
      <c r="T10" s="320"/>
    </row>
    <row r="11" spans="2:20">
      <c r="B11" s="318"/>
      <c r="C11" s="319"/>
      <c r="D11" s="319"/>
      <c r="E11" s="319"/>
      <c r="F11" s="319"/>
      <c r="G11" s="319"/>
      <c r="H11" s="319"/>
      <c r="I11" s="319"/>
      <c r="J11" s="319"/>
      <c r="K11" s="319"/>
      <c r="L11" s="319"/>
      <c r="M11" s="319"/>
      <c r="N11" s="319"/>
      <c r="O11" s="319"/>
      <c r="P11" s="319"/>
      <c r="Q11" s="319"/>
      <c r="R11" s="319"/>
      <c r="S11" s="319"/>
      <c r="T11" s="320"/>
    </row>
    <row r="12" spans="2:20">
      <c r="B12" s="318"/>
      <c r="C12" s="319"/>
      <c r="D12" s="319"/>
      <c r="E12" s="319"/>
      <c r="F12" s="319"/>
      <c r="G12" s="319"/>
      <c r="H12" s="319"/>
      <c r="I12" s="319"/>
      <c r="J12" s="319"/>
      <c r="K12" s="319"/>
      <c r="L12" s="319"/>
      <c r="M12" s="319"/>
      <c r="N12" s="319"/>
      <c r="O12" s="319"/>
      <c r="P12" s="319"/>
      <c r="Q12" s="319"/>
      <c r="R12" s="319"/>
      <c r="S12" s="319"/>
      <c r="T12" s="320"/>
    </row>
    <row r="13" spans="2:20" ht="17" thickBot="1">
      <c r="B13" s="321"/>
      <c r="C13" s="322"/>
      <c r="D13" s="322"/>
      <c r="E13" s="322"/>
      <c r="F13" s="322"/>
      <c r="G13" s="322"/>
      <c r="H13" s="322"/>
      <c r="I13" s="322"/>
      <c r="J13" s="322"/>
      <c r="K13" s="322"/>
      <c r="L13" s="322"/>
      <c r="M13" s="322"/>
      <c r="N13" s="322"/>
      <c r="O13" s="322"/>
      <c r="P13" s="322"/>
      <c r="Q13" s="322"/>
      <c r="R13" s="322"/>
      <c r="S13" s="322"/>
      <c r="T13" s="323"/>
    </row>
    <row r="21" spans="2:3">
      <c r="B21" s="39"/>
      <c r="C21" s="40"/>
    </row>
    <row r="22" spans="2:3">
      <c r="B22" s="39"/>
      <c r="C22" s="40"/>
    </row>
    <row r="23" spans="2:3">
      <c r="B23" s="39"/>
      <c r="C23" s="40"/>
    </row>
    <row r="24" spans="2:3">
      <c r="B24" s="39"/>
      <c r="C24" s="40"/>
    </row>
  </sheetData>
  <mergeCells count="1">
    <mergeCell ref="B2:T1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284898-2287-456D-92BA-C0B90F0130AE}">
  <sheetPr>
    <tabColor rgb="FF002060"/>
  </sheetPr>
  <dimension ref="B1:T13"/>
  <sheetViews>
    <sheetView workbookViewId="0">
      <selection activeCell="B1" sqref="A1:U21"/>
    </sheetView>
  </sheetViews>
  <sheetFormatPr baseColWidth="10" defaultColWidth="8.83203125" defaultRowHeight="16"/>
  <sheetData>
    <row r="1" spans="2:20" ht="17" thickBot="1"/>
    <row r="2" spans="2:20">
      <c r="B2" s="315" t="s">
        <v>84</v>
      </c>
      <c r="C2" s="316"/>
      <c r="D2" s="316"/>
      <c r="E2" s="316"/>
      <c r="F2" s="316"/>
      <c r="G2" s="316"/>
      <c r="H2" s="316"/>
      <c r="I2" s="316"/>
      <c r="J2" s="316"/>
      <c r="K2" s="316"/>
      <c r="L2" s="316"/>
      <c r="M2" s="316"/>
      <c r="N2" s="316"/>
      <c r="O2" s="316"/>
      <c r="P2" s="316"/>
      <c r="Q2" s="316"/>
      <c r="R2" s="316"/>
      <c r="S2" s="316"/>
      <c r="T2" s="317"/>
    </row>
    <row r="3" spans="2:20">
      <c r="B3" s="318"/>
      <c r="C3" s="319"/>
      <c r="D3" s="319"/>
      <c r="E3" s="319"/>
      <c r="F3" s="319"/>
      <c r="G3" s="319"/>
      <c r="H3" s="319"/>
      <c r="I3" s="319"/>
      <c r="J3" s="319"/>
      <c r="K3" s="319"/>
      <c r="L3" s="319"/>
      <c r="M3" s="319"/>
      <c r="N3" s="319"/>
      <c r="O3" s="319"/>
      <c r="P3" s="319"/>
      <c r="Q3" s="319"/>
      <c r="R3" s="319"/>
      <c r="S3" s="319"/>
      <c r="T3" s="320"/>
    </row>
    <row r="4" spans="2:20">
      <c r="B4" s="318"/>
      <c r="C4" s="319"/>
      <c r="D4" s="319"/>
      <c r="E4" s="319"/>
      <c r="F4" s="319"/>
      <c r="G4" s="319"/>
      <c r="H4" s="319"/>
      <c r="I4" s="319"/>
      <c r="J4" s="319"/>
      <c r="K4" s="319"/>
      <c r="L4" s="319"/>
      <c r="M4" s="319"/>
      <c r="N4" s="319"/>
      <c r="O4" s="319"/>
      <c r="P4" s="319"/>
      <c r="Q4" s="319"/>
      <c r="R4" s="319"/>
      <c r="S4" s="319"/>
      <c r="T4" s="320"/>
    </row>
    <row r="5" spans="2:20">
      <c r="B5" s="318"/>
      <c r="C5" s="319"/>
      <c r="D5" s="319"/>
      <c r="E5" s="319"/>
      <c r="F5" s="319"/>
      <c r="G5" s="319"/>
      <c r="H5" s="319"/>
      <c r="I5" s="319"/>
      <c r="J5" s="319"/>
      <c r="K5" s="319"/>
      <c r="L5" s="319"/>
      <c r="M5" s="319"/>
      <c r="N5" s="319"/>
      <c r="O5" s="319"/>
      <c r="P5" s="319"/>
      <c r="Q5" s="319"/>
      <c r="R5" s="319"/>
      <c r="S5" s="319"/>
      <c r="T5" s="320"/>
    </row>
    <row r="6" spans="2:20">
      <c r="B6" s="318"/>
      <c r="C6" s="319"/>
      <c r="D6" s="319"/>
      <c r="E6" s="319"/>
      <c r="F6" s="319"/>
      <c r="G6" s="319"/>
      <c r="H6" s="319"/>
      <c r="I6" s="319"/>
      <c r="J6" s="319"/>
      <c r="K6" s="319"/>
      <c r="L6" s="319"/>
      <c r="M6" s="319"/>
      <c r="N6" s="319"/>
      <c r="O6" s="319"/>
      <c r="P6" s="319"/>
      <c r="Q6" s="319"/>
      <c r="R6" s="319"/>
      <c r="S6" s="319"/>
      <c r="T6" s="320"/>
    </row>
    <row r="7" spans="2:20">
      <c r="B7" s="318"/>
      <c r="C7" s="319"/>
      <c r="D7" s="319"/>
      <c r="E7" s="319"/>
      <c r="F7" s="319"/>
      <c r="G7" s="319"/>
      <c r="H7" s="319"/>
      <c r="I7" s="319"/>
      <c r="J7" s="319"/>
      <c r="K7" s="319"/>
      <c r="L7" s="319"/>
      <c r="M7" s="319"/>
      <c r="N7" s="319"/>
      <c r="O7" s="319"/>
      <c r="P7" s="319"/>
      <c r="Q7" s="319"/>
      <c r="R7" s="319"/>
      <c r="S7" s="319"/>
      <c r="T7" s="320"/>
    </row>
    <row r="8" spans="2:20">
      <c r="B8" s="318"/>
      <c r="C8" s="319"/>
      <c r="D8" s="319"/>
      <c r="E8" s="319"/>
      <c r="F8" s="319"/>
      <c r="G8" s="319"/>
      <c r="H8" s="319"/>
      <c r="I8" s="319"/>
      <c r="J8" s="319"/>
      <c r="K8" s="319"/>
      <c r="L8" s="319"/>
      <c r="M8" s="319"/>
      <c r="N8" s="319"/>
      <c r="O8" s="319"/>
      <c r="P8" s="319"/>
      <c r="Q8" s="319"/>
      <c r="R8" s="319"/>
      <c r="S8" s="319"/>
      <c r="T8" s="320"/>
    </row>
    <row r="9" spans="2:20">
      <c r="B9" s="318"/>
      <c r="C9" s="319"/>
      <c r="D9" s="319"/>
      <c r="E9" s="319"/>
      <c r="F9" s="319"/>
      <c r="G9" s="319"/>
      <c r="H9" s="319"/>
      <c r="I9" s="319"/>
      <c r="J9" s="319"/>
      <c r="K9" s="319"/>
      <c r="L9" s="319"/>
      <c r="M9" s="319"/>
      <c r="N9" s="319"/>
      <c r="O9" s="319"/>
      <c r="P9" s="319"/>
      <c r="Q9" s="319"/>
      <c r="R9" s="319"/>
      <c r="S9" s="319"/>
      <c r="T9" s="320"/>
    </row>
    <row r="10" spans="2:20">
      <c r="B10" s="318"/>
      <c r="C10" s="319"/>
      <c r="D10" s="319"/>
      <c r="E10" s="319"/>
      <c r="F10" s="319"/>
      <c r="G10" s="319"/>
      <c r="H10" s="319"/>
      <c r="I10" s="319"/>
      <c r="J10" s="319"/>
      <c r="K10" s="319"/>
      <c r="L10" s="319"/>
      <c r="M10" s="319"/>
      <c r="N10" s="319"/>
      <c r="O10" s="319"/>
      <c r="P10" s="319"/>
      <c r="Q10" s="319"/>
      <c r="R10" s="319"/>
      <c r="S10" s="319"/>
      <c r="T10" s="320"/>
    </row>
    <row r="11" spans="2:20">
      <c r="B11" s="318"/>
      <c r="C11" s="319"/>
      <c r="D11" s="319"/>
      <c r="E11" s="319"/>
      <c r="F11" s="319"/>
      <c r="G11" s="319"/>
      <c r="H11" s="319"/>
      <c r="I11" s="319"/>
      <c r="J11" s="319"/>
      <c r="K11" s="319"/>
      <c r="L11" s="319"/>
      <c r="M11" s="319"/>
      <c r="N11" s="319"/>
      <c r="O11" s="319"/>
      <c r="P11" s="319"/>
      <c r="Q11" s="319"/>
      <c r="R11" s="319"/>
      <c r="S11" s="319"/>
      <c r="T11" s="320"/>
    </row>
    <row r="12" spans="2:20">
      <c r="B12" s="318"/>
      <c r="C12" s="319"/>
      <c r="D12" s="319"/>
      <c r="E12" s="319"/>
      <c r="F12" s="319"/>
      <c r="G12" s="319"/>
      <c r="H12" s="319"/>
      <c r="I12" s="319"/>
      <c r="J12" s="319"/>
      <c r="K12" s="319"/>
      <c r="L12" s="319"/>
      <c r="M12" s="319"/>
      <c r="N12" s="319"/>
      <c r="O12" s="319"/>
      <c r="P12" s="319"/>
      <c r="Q12" s="319"/>
      <c r="R12" s="319"/>
      <c r="S12" s="319"/>
      <c r="T12" s="320"/>
    </row>
    <row r="13" spans="2:20" ht="17" thickBot="1">
      <c r="B13" s="321"/>
      <c r="C13" s="322"/>
      <c r="D13" s="322"/>
      <c r="E13" s="322"/>
      <c r="F13" s="322"/>
      <c r="G13" s="322"/>
      <c r="H13" s="322"/>
      <c r="I13" s="322"/>
      <c r="J13" s="322"/>
      <c r="K13" s="322"/>
      <c r="L13" s="322"/>
      <c r="M13" s="322"/>
      <c r="N13" s="322"/>
      <c r="O13" s="322"/>
      <c r="P13" s="322"/>
      <c r="Q13" s="322"/>
      <c r="R13" s="322"/>
      <c r="S13" s="322"/>
      <c r="T13" s="323"/>
    </row>
  </sheetData>
  <mergeCells count="1">
    <mergeCell ref="B2:T1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C576B6-B133-44AF-93E3-1EA4E7BEAFA8}">
  <sheetPr>
    <tabColor theme="9" tint="-0.249977111117893"/>
  </sheetPr>
  <dimension ref="A1"/>
  <sheetViews>
    <sheetView workbookViewId="0">
      <selection activeCell="B1" sqref="A1:U21"/>
    </sheetView>
  </sheetViews>
  <sheetFormatPr baseColWidth="10" defaultColWidth="8.83203125" defaultRowHeight="16"/>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922BC1-98C2-4772-88D3-71DB25F3D7F6}">
  <sheetPr>
    <tabColor theme="9" tint="-0.249977111117893"/>
  </sheetPr>
  <dimension ref="A1:AA172"/>
  <sheetViews>
    <sheetView zoomScale="80" zoomScaleNormal="80" workbookViewId="0">
      <selection activeCell="B1" sqref="A1:U21"/>
    </sheetView>
  </sheetViews>
  <sheetFormatPr baseColWidth="10" defaultColWidth="16.6640625" defaultRowHeight="17"/>
  <cols>
    <col min="1" max="1" width="27.6640625" style="27" customWidth="1"/>
    <col min="2" max="2" width="32.5" style="27" bestFit="1" customWidth="1"/>
    <col min="3" max="3" width="41.1640625" style="27" bestFit="1" customWidth="1"/>
    <col min="4" max="5" width="11.1640625" style="27" customWidth="1"/>
    <col min="6" max="6" width="13.1640625" style="27" customWidth="1"/>
    <col min="7" max="7" width="11.6640625" style="27" customWidth="1"/>
    <col min="8" max="8" width="13" style="27" customWidth="1"/>
    <col min="9" max="9" width="13.6640625" style="27" customWidth="1"/>
    <col min="10" max="10" width="11.1640625" style="27" customWidth="1"/>
    <col min="11" max="11" width="9.5" style="27" customWidth="1"/>
    <col min="12" max="12" width="13.5" style="27" customWidth="1"/>
    <col min="13" max="13" width="10.1640625" style="27" bestFit="1" customWidth="1"/>
    <col min="14" max="14" width="6" style="27" customWidth="1"/>
    <col min="15" max="16384" width="16.6640625" style="27"/>
  </cols>
  <sheetData>
    <row r="1" spans="1:18">
      <c r="A1" s="37"/>
      <c r="B1" s="37"/>
      <c r="C1" s="37"/>
      <c r="D1" s="37"/>
      <c r="E1" s="37"/>
      <c r="F1" s="37"/>
      <c r="G1" s="37"/>
      <c r="H1" s="37"/>
      <c r="I1" s="37"/>
      <c r="J1" s="37"/>
      <c r="K1" s="37"/>
      <c r="L1" s="37"/>
      <c r="M1" s="31"/>
      <c r="N1" s="31"/>
      <c r="O1" s="31"/>
      <c r="P1" s="31"/>
      <c r="Q1" s="31"/>
      <c r="R1" s="31"/>
    </row>
    <row r="2" spans="1:18">
      <c r="A2" s="37"/>
      <c r="B2" s="37"/>
      <c r="C2" s="37"/>
      <c r="D2" s="37"/>
      <c r="E2" s="37"/>
      <c r="F2" s="37"/>
      <c r="G2" s="37"/>
      <c r="H2" s="37"/>
      <c r="I2" s="37"/>
      <c r="J2" s="37"/>
      <c r="K2" s="37"/>
      <c r="L2" s="37"/>
      <c r="M2" s="31"/>
      <c r="N2" s="31"/>
      <c r="O2" s="31"/>
      <c r="P2" s="31"/>
      <c r="Q2" s="31"/>
      <c r="R2" s="31"/>
    </row>
    <row r="3" spans="1:18">
      <c r="A3" s="37"/>
      <c r="B3" s="37"/>
      <c r="C3" s="37"/>
      <c r="D3" s="37"/>
      <c r="E3" s="37"/>
      <c r="F3" s="37"/>
      <c r="G3" s="37"/>
      <c r="H3" s="37"/>
      <c r="I3" s="37"/>
      <c r="J3" s="37"/>
      <c r="K3" s="37"/>
      <c r="L3" s="37"/>
      <c r="M3" s="31"/>
      <c r="N3" s="31"/>
      <c r="O3" s="31"/>
      <c r="P3" s="31"/>
      <c r="Q3" s="31"/>
      <c r="R3" s="31"/>
    </row>
    <row r="4" spans="1:18" s="34" customFormat="1">
      <c r="C4" s="33"/>
      <c r="O4" s="33"/>
    </row>
    <row r="5" spans="1:18" s="34" customFormat="1" ht="18" thickBot="1">
      <c r="A5" s="35"/>
      <c r="B5" s="35"/>
      <c r="C5" s="33"/>
      <c r="O5" s="33"/>
    </row>
    <row r="6" spans="1:18" s="34" customFormat="1" ht="15" customHeight="1">
      <c r="A6" s="324" t="s">
        <v>85</v>
      </c>
      <c r="B6" s="325"/>
      <c r="C6" s="325"/>
      <c r="D6" s="325"/>
      <c r="E6" s="325"/>
      <c r="F6" s="325"/>
      <c r="G6" s="325"/>
      <c r="H6" s="325"/>
      <c r="I6" s="325"/>
      <c r="J6" s="325"/>
      <c r="K6" s="325"/>
      <c r="L6" s="325"/>
      <c r="O6" s="33"/>
    </row>
    <row r="7" spans="1:18" s="34" customFormat="1" ht="15" customHeight="1">
      <c r="A7" s="326"/>
      <c r="B7" s="327"/>
      <c r="C7" s="327"/>
      <c r="D7" s="327"/>
      <c r="E7" s="327"/>
      <c r="F7" s="327"/>
      <c r="G7" s="327"/>
      <c r="H7" s="327"/>
      <c r="I7" s="327"/>
      <c r="J7" s="327"/>
      <c r="K7" s="327"/>
      <c r="L7" s="327"/>
      <c r="O7" s="33"/>
    </row>
    <row r="8" spans="1:18" s="34" customFormat="1" ht="15" customHeight="1">
      <c r="A8" s="326"/>
      <c r="B8" s="327"/>
      <c r="C8" s="327"/>
      <c r="D8" s="327"/>
      <c r="E8" s="327"/>
      <c r="F8" s="327"/>
      <c r="G8" s="327"/>
      <c r="H8" s="327"/>
      <c r="I8" s="327"/>
      <c r="J8" s="327"/>
      <c r="K8" s="327"/>
      <c r="L8" s="327"/>
      <c r="O8" s="33"/>
    </row>
    <row r="9" spans="1:18" s="34" customFormat="1" ht="15" customHeight="1">
      <c r="A9" s="326"/>
      <c r="B9" s="327"/>
      <c r="C9" s="327"/>
      <c r="D9" s="327"/>
      <c r="E9" s="327"/>
      <c r="F9" s="327"/>
      <c r="G9" s="327"/>
      <c r="H9" s="327"/>
      <c r="I9" s="327"/>
      <c r="J9" s="327"/>
      <c r="K9" s="327"/>
      <c r="L9" s="327"/>
      <c r="O9" s="33"/>
    </row>
    <row r="10" spans="1:18" s="34" customFormat="1" ht="15" customHeight="1">
      <c r="A10" s="326"/>
      <c r="B10" s="327"/>
      <c r="C10" s="327"/>
      <c r="D10" s="327"/>
      <c r="E10" s="327"/>
      <c r="F10" s="327"/>
      <c r="G10" s="327"/>
      <c r="H10" s="327"/>
      <c r="I10" s="327"/>
      <c r="J10" s="327"/>
      <c r="K10" s="327"/>
      <c r="L10" s="327"/>
      <c r="O10" s="33"/>
    </row>
    <row r="11" spans="1:18" s="34" customFormat="1" ht="15" customHeight="1">
      <c r="A11" s="326"/>
      <c r="B11" s="327"/>
      <c r="C11" s="327"/>
      <c r="D11" s="327"/>
      <c r="E11" s="327"/>
      <c r="F11" s="327"/>
      <c r="G11" s="327"/>
      <c r="H11" s="327"/>
      <c r="I11" s="327"/>
      <c r="J11" s="327"/>
      <c r="K11" s="327"/>
      <c r="L11" s="327"/>
      <c r="O11" s="33"/>
    </row>
    <row r="12" spans="1:18" s="34" customFormat="1" ht="15" customHeight="1">
      <c r="A12" s="326"/>
      <c r="B12" s="327"/>
      <c r="C12" s="327"/>
      <c r="D12" s="327"/>
      <c r="E12" s="327"/>
      <c r="F12" s="327"/>
      <c r="G12" s="327"/>
      <c r="H12" s="327"/>
      <c r="I12" s="327"/>
      <c r="J12" s="327"/>
      <c r="K12" s="327"/>
      <c r="L12" s="327"/>
      <c r="O12" s="33"/>
    </row>
    <row r="13" spans="1:18" s="34" customFormat="1" ht="15" customHeight="1">
      <c r="A13" s="326"/>
      <c r="B13" s="327"/>
      <c r="C13" s="327"/>
      <c r="D13" s="327"/>
      <c r="E13" s="327"/>
      <c r="F13" s="327"/>
      <c r="G13" s="327"/>
      <c r="H13" s="327"/>
      <c r="I13" s="327"/>
      <c r="J13" s="327"/>
      <c r="K13" s="327"/>
      <c r="L13" s="327"/>
      <c r="O13" s="33"/>
    </row>
    <row r="14" spans="1:18" s="34" customFormat="1" ht="15" customHeight="1">
      <c r="A14" s="326"/>
      <c r="B14" s="327"/>
      <c r="C14" s="327"/>
      <c r="D14" s="327"/>
      <c r="E14" s="327"/>
      <c r="F14" s="327"/>
      <c r="G14" s="327"/>
      <c r="H14" s="327"/>
      <c r="I14" s="327"/>
      <c r="J14" s="327"/>
      <c r="K14" s="327"/>
      <c r="L14" s="327"/>
      <c r="O14" s="33"/>
    </row>
    <row r="15" spans="1:18" s="34" customFormat="1" ht="18" customHeight="1">
      <c r="A15" s="326"/>
      <c r="B15" s="327"/>
      <c r="C15" s="327"/>
      <c r="D15" s="327"/>
      <c r="E15" s="327"/>
      <c r="F15" s="327"/>
      <c r="G15" s="327"/>
      <c r="H15" s="327"/>
      <c r="I15" s="327"/>
      <c r="J15" s="327"/>
      <c r="K15" s="327"/>
      <c r="L15" s="327"/>
      <c r="O15" s="33"/>
    </row>
    <row r="16" spans="1:18" s="34" customFormat="1" ht="15" customHeight="1">
      <c r="A16" s="326"/>
      <c r="B16" s="327"/>
      <c r="C16" s="327"/>
      <c r="D16" s="327"/>
      <c r="E16" s="327"/>
      <c r="F16" s="327"/>
      <c r="G16" s="327"/>
      <c r="H16" s="327"/>
      <c r="I16" s="327"/>
      <c r="J16" s="327"/>
      <c r="K16" s="327"/>
      <c r="L16" s="327"/>
      <c r="O16" s="33"/>
    </row>
    <row r="17" spans="1:15" s="34" customFormat="1" ht="15" customHeight="1">
      <c r="A17" s="326"/>
      <c r="B17" s="327"/>
      <c r="C17" s="327"/>
      <c r="D17" s="327"/>
      <c r="E17" s="327"/>
      <c r="F17" s="327"/>
      <c r="G17" s="327"/>
      <c r="H17" s="327"/>
      <c r="I17" s="327"/>
      <c r="J17" s="327"/>
      <c r="K17" s="327"/>
      <c r="L17" s="327"/>
      <c r="O17" s="33"/>
    </row>
    <row r="18" spans="1:15" s="34" customFormat="1" ht="15" customHeight="1">
      <c r="A18" s="326"/>
      <c r="B18" s="327"/>
      <c r="C18" s="327"/>
      <c r="D18" s="327"/>
      <c r="E18" s="327"/>
      <c r="F18" s="327"/>
      <c r="G18" s="327"/>
      <c r="H18" s="327"/>
      <c r="I18" s="327"/>
      <c r="J18" s="327"/>
      <c r="K18" s="327"/>
      <c r="L18" s="327"/>
      <c r="O18" s="33"/>
    </row>
    <row r="19" spans="1:15" s="34" customFormat="1" ht="15" customHeight="1">
      <c r="A19" s="326"/>
      <c r="B19" s="327"/>
      <c r="C19" s="327"/>
      <c r="D19" s="327"/>
      <c r="E19" s="327"/>
      <c r="F19" s="327"/>
      <c r="G19" s="327"/>
      <c r="H19" s="327"/>
      <c r="I19" s="327"/>
      <c r="J19" s="327"/>
      <c r="K19" s="327"/>
      <c r="L19" s="327"/>
      <c r="O19" s="33"/>
    </row>
    <row r="20" spans="1:15" s="34" customFormat="1" ht="15" customHeight="1">
      <c r="A20" s="326"/>
      <c r="B20" s="327"/>
      <c r="C20" s="327"/>
      <c r="D20" s="327"/>
      <c r="E20" s="327"/>
      <c r="F20" s="327"/>
      <c r="G20" s="327"/>
      <c r="H20" s="327"/>
      <c r="I20" s="327"/>
      <c r="J20" s="327"/>
      <c r="K20" s="327"/>
      <c r="L20" s="327"/>
      <c r="O20" s="33"/>
    </row>
    <row r="21" spans="1:15" s="34" customFormat="1" ht="15.5" customHeight="1" thickBot="1">
      <c r="A21" s="328"/>
      <c r="B21" s="329"/>
      <c r="C21" s="329"/>
      <c r="D21" s="329"/>
      <c r="E21" s="329"/>
      <c r="F21" s="329"/>
      <c r="G21" s="329"/>
      <c r="H21" s="329"/>
      <c r="I21" s="329"/>
      <c r="J21" s="329"/>
      <c r="K21" s="329"/>
      <c r="L21" s="329"/>
      <c r="O21" s="33"/>
    </row>
    <row r="22" spans="1:15" s="34" customFormat="1" ht="15.5" customHeight="1">
      <c r="A22" s="330"/>
      <c r="B22" s="330"/>
      <c r="C22" s="330"/>
      <c r="D22" s="330"/>
      <c r="E22" s="330"/>
      <c r="F22" s="330"/>
      <c r="G22" s="330"/>
      <c r="H22" s="330"/>
      <c r="I22" s="330"/>
      <c r="J22" s="330"/>
      <c r="K22" s="330"/>
      <c r="L22" s="330"/>
      <c r="O22" s="33"/>
    </row>
    <row r="23" spans="1:15" s="34" customFormat="1" ht="24" customHeight="1">
      <c r="A23" s="331"/>
      <c r="B23" s="331"/>
      <c r="C23" s="331"/>
      <c r="D23" s="331"/>
      <c r="E23" s="331"/>
      <c r="F23" s="331"/>
      <c r="G23" s="331"/>
      <c r="H23" s="331"/>
      <c r="I23" s="331"/>
      <c r="J23" s="331"/>
      <c r="K23" s="331"/>
      <c r="L23" s="331"/>
    </row>
    <row r="24" spans="1:15" s="34" customFormat="1" ht="15.5" customHeight="1">
      <c r="A24" s="331"/>
      <c r="B24" s="331"/>
      <c r="C24" s="331"/>
      <c r="D24" s="331"/>
      <c r="E24" s="331"/>
      <c r="F24" s="331"/>
      <c r="G24" s="331"/>
      <c r="H24" s="331"/>
      <c r="I24" s="331"/>
      <c r="J24" s="331"/>
      <c r="K24" s="331"/>
      <c r="L24" s="331"/>
    </row>
    <row r="25" spans="1:15" s="34" customFormat="1" ht="15.5" customHeight="1">
      <c r="A25" s="331"/>
      <c r="B25" s="331"/>
      <c r="C25" s="331"/>
      <c r="D25" s="331"/>
      <c r="E25" s="331"/>
      <c r="F25" s="331"/>
      <c r="G25" s="331"/>
      <c r="H25" s="331"/>
      <c r="I25" s="331"/>
      <c r="J25" s="331"/>
      <c r="K25" s="331"/>
      <c r="L25" s="331"/>
    </row>
    <row r="26" spans="1:15" s="34" customFormat="1" ht="15.5" customHeight="1">
      <c r="A26" s="331"/>
      <c r="B26" s="331"/>
      <c r="C26" s="331"/>
      <c r="D26" s="331"/>
      <c r="E26" s="331"/>
      <c r="F26" s="331"/>
      <c r="G26" s="331"/>
      <c r="H26" s="331"/>
      <c r="I26" s="331"/>
      <c r="J26" s="331"/>
      <c r="K26" s="331"/>
      <c r="L26" s="331"/>
    </row>
    <row r="27" spans="1:15" s="34" customFormat="1" ht="15.5" customHeight="1">
      <c r="A27" s="331"/>
      <c r="B27" s="331"/>
      <c r="C27" s="331"/>
      <c r="D27" s="331"/>
      <c r="E27" s="331"/>
      <c r="F27" s="331"/>
      <c r="G27" s="331"/>
      <c r="H27" s="331"/>
      <c r="I27" s="331"/>
      <c r="J27" s="331"/>
      <c r="K27" s="331"/>
      <c r="L27" s="331"/>
    </row>
    <row r="28" spans="1:15" s="34" customFormat="1" ht="15.5" customHeight="1">
      <c r="A28" s="331"/>
      <c r="B28" s="331"/>
      <c r="C28" s="331"/>
      <c r="D28" s="331"/>
      <c r="E28" s="331"/>
      <c r="F28" s="331"/>
      <c r="G28" s="331"/>
      <c r="H28" s="331"/>
      <c r="I28" s="331"/>
      <c r="J28" s="331"/>
      <c r="K28" s="331"/>
      <c r="L28" s="331"/>
    </row>
    <row r="29" spans="1:15" s="34" customFormat="1" ht="15.5" customHeight="1">
      <c r="A29" s="331"/>
      <c r="B29" s="331"/>
      <c r="C29" s="331"/>
      <c r="D29" s="331"/>
      <c r="E29" s="331"/>
      <c r="F29" s="331"/>
      <c r="G29" s="331"/>
      <c r="H29" s="331"/>
      <c r="I29" s="331"/>
      <c r="J29" s="331"/>
      <c r="K29" s="331"/>
      <c r="L29" s="331"/>
    </row>
    <row r="30" spans="1:15" s="34" customFormat="1" ht="15.5" customHeight="1">
      <c r="A30" s="331"/>
      <c r="B30" s="331"/>
      <c r="C30" s="331"/>
      <c r="D30" s="331"/>
      <c r="E30" s="331"/>
      <c r="F30" s="331"/>
      <c r="G30" s="331"/>
      <c r="H30" s="331"/>
      <c r="I30" s="331"/>
      <c r="J30" s="331"/>
      <c r="K30" s="331"/>
      <c r="L30" s="331"/>
    </row>
    <row r="31" spans="1:15" s="34" customFormat="1" ht="15.5" customHeight="1">
      <c r="A31" s="331"/>
      <c r="B31" s="331"/>
      <c r="C31" s="331"/>
      <c r="D31" s="331"/>
      <c r="E31" s="331"/>
      <c r="F31" s="331"/>
      <c r="G31" s="331"/>
      <c r="H31" s="331"/>
      <c r="I31" s="331"/>
      <c r="J31" s="331"/>
      <c r="K31" s="331"/>
      <c r="L31" s="331"/>
    </row>
    <row r="32" spans="1:15" s="34" customFormat="1" ht="15.5" customHeight="1">
      <c r="A32" s="331"/>
      <c r="B32" s="331"/>
      <c r="C32" s="331"/>
      <c r="D32" s="331"/>
      <c r="E32" s="331"/>
      <c r="F32" s="331"/>
      <c r="G32" s="331"/>
      <c r="H32" s="331"/>
      <c r="I32" s="331"/>
      <c r="J32" s="331"/>
      <c r="K32" s="331"/>
      <c r="L32" s="331"/>
    </row>
    <row r="33" spans="1:12" s="34" customFormat="1" ht="15.5" customHeight="1">
      <c r="A33" s="331"/>
      <c r="B33" s="331"/>
      <c r="C33" s="331"/>
      <c r="D33" s="331"/>
      <c r="E33" s="331"/>
      <c r="F33" s="331"/>
      <c r="G33" s="331"/>
      <c r="H33" s="331"/>
      <c r="I33" s="331"/>
      <c r="J33" s="331"/>
      <c r="K33" s="331"/>
      <c r="L33" s="331"/>
    </row>
    <row r="34" spans="1:12" s="34" customFormat="1" ht="15.5" customHeight="1">
      <c r="A34" s="331"/>
      <c r="B34" s="331"/>
      <c r="C34" s="331"/>
      <c r="D34" s="331"/>
      <c r="E34" s="331"/>
      <c r="F34" s="331"/>
      <c r="G34" s="331"/>
      <c r="H34" s="331"/>
      <c r="I34" s="331"/>
      <c r="J34" s="331"/>
      <c r="K34" s="331"/>
      <c r="L34" s="331"/>
    </row>
    <row r="35" spans="1:12" s="34" customFormat="1" ht="15.5" customHeight="1">
      <c r="A35" s="331"/>
      <c r="B35" s="331"/>
      <c r="C35" s="331"/>
      <c r="D35" s="331"/>
      <c r="E35" s="331"/>
      <c r="F35" s="331"/>
      <c r="G35" s="331"/>
      <c r="H35" s="331"/>
      <c r="I35" s="331"/>
      <c r="J35" s="331"/>
      <c r="K35" s="331"/>
      <c r="L35" s="331"/>
    </row>
    <row r="36" spans="1:12" s="34" customFormat="1" ht="15.5" customHeight="1">
      <c r="A36" s="331"/>
      <c r="B36" s="331"/>
      <c r="C36" s="331"/>
      <c r="D36" s="331"/>
      <c r="E36" s="331"/>
      <c r="F36" s="331"/>
      <c r="G36" s="331"/>
      <c r="H36" s="331"/>
      <c r="I36" s="331"/>
      <c r="J36" s="331"/>
      <c r="K36" s="331"/>
      <c r="L36" s="331"/>
    </row>
    <row r="37" spans="1:12" s="34" customFormat="1" ht="15.5" customHeight="1">
      <c r="A37" s="331"/>
      <c r="B37" s="331"/>
      <c r="C37" s="331"/>
      <c r="D37" s="331"/>
      <c r="E37" s="331"/>
      <c r="F37" s="331"/>
      <c r="G37" s="331"/>
      <c r="H37" s="331"/>
      <c r="I37" s="331"/>
      <c r="J37" s="331"/>
      <c r="K37" s="331"/>
      <c r="L37" s="331"/>
    </row>
    <row r="38" spans="1:12" s="34" customFormat="1" ht="15.5" customHeight="1">
      <c r="A38" s="331"/>
      <c r="B38" s="331"/>
      <c r="C38" s="331"/>
      <c r="D38" s="331"/>
      <c r="E38" s="331"/>
      <c r="F38" s="331"/>
      <c r="G38" s="331"/>
      <c r="H38" s="331"/>
      <c r="I38" s="331"/>
      <c r="J38" s="331"/>
      <c r="K38" s="331"/>
      <c r="L38" s="331"/>
    </row>
    <row r="39" spans="1:12" s="34" customFormat="1" ht="15.5" customHeight="1">
      <c r="A39" s="331"/>
      <c r="B39" s="331"/>
      <c r="C39" s="331"/>
      <c r="D39" s="331"/>
      <c r="E39" s="331"/>
      <c r="F39" s="331"/>
      <c r="G39" s="331"/>
      <c r="H39" s="331"/>
      <c r="I39" s="331"/>
      <c r="J39" s="331"/>
      <c r="K39" s="331"/>
      <c r="L39" s="331"/>
    </row>
    <row r="40" spans="1:12" s="34" customFormat="1" ht="15.5" customHeight="1">
      <c r="A40" s="331"/>
      <c r="B40" s="331"/>
      <c r="C40" s="331"/>
      <c r="D40" s="331"/>
      <c r="E40" s="331"/>
      <c r="F40" s="331"/>
      <c r="G40" s="331"/>
      <c r="H40" s="331"/>
      <c r="I40" s="331"/>
      <c r="J40" s="331"/>
      <c r="K40" s="331"/>
      <c r="L40" s="331"/>
    </row>
    <row r="41" spans="1:12" s="34" customFormat="1" ht="15.5" customHeight="1">
      <c r="A41" s="331"/>
      <c r="B41" s="331"/>
      <c r="C41" s="331"/>
      <c r="D41" s="331"/>
      <c r="E41" s="331"/>
      <c r="F41" s="331"/>
      <c r="G41" s="331"/>
      <c r="H41" s="331"/>
      <c r="I41" s="331"/>
      <c r="J41" s="331"/>
      <c r="K41" s="331"/>
      <c r="L41" s="331"/>
    </row>
    <row r="42" spans="1:12" s="34" customFormat="1" ht="15.5" customHeight="1">
      <c r="A42" s="331"/>
      <c r="B42" s="331"/>
      <c r="C42" s="331"/>
      <c r="D42" s="331"/>
      <c r="E42" s="331"/>
      <c r="F42" s="331"/>
      <c r="G42" s="331"/>
      <c r="H42" s="331"/>
      <c r="I42" s="331"/>
      <c r="J42" s="331"/>
      <c r="K42" s="331"/>
      <c r="L42" s="331"/>
    </row>
    <row r="43" spans="1:12" s="34" customFormat="1" ht="15.5" customHeight="1">
      <c r="A43" s="331"/>
      <c r="B43" s="331"/>
      <c r="C43" s="331"/>
      <c r="D43" s="331"/>
      <c r="E43" s="331"/>
      <c r="F43" s="331"/>
      <c r="G43" s="331"/>
      <c r="H43" s="331"/>
      <c r="I43" s="331"/>
      <c r="J43" s="331"/>
      <c r="K43" s="331"/>
      <c r="L43" s="331"/>
    </row>
    <row r="44" spans="1:12" s="34" customFormat="1" ht="15.5" customHeight="1">
      <c r="A44" s="331"/>
      <c r="B44" s="331"/>
      <c r="C44" s="331"/>
      <c r="D44" s="331"/>
      <c r="E44" s="331"/>
      <c r="F44" s="331"/>
      <c r="G44" s="331"/>
      <c r="H44" s="331"/>
      <c r="I44" s="331"/>
      <c r="J44" s="331"/>
      <c r="K44" s="331"/>
      <c r="L44" s="331"/>
    </row>
    <row r="45" spans="1:12" s="34" customFormat="1" ht="15.5" customHeight="1">
      <c r="A45" s="331"/>
      <c r="B45" s="331"/>
      <c r="C45" s="331"/>
      <c r="D45" s="331"/>
      <c r="E45" s="331"/>
      <c r="F45" s="331"/>
      <c r="G45" s="331"/>
      <c r="H45" s="331"/>
      <c r="I45" s="331"/>
      <c r="J45" s="331"/>
      <c r="K45" s="331"/>
      <c r="L45" s="331"/>
    </row>
    <row r="46" spans="1:12" s="34" customFormat="1" ht="15.5" customHeight="1">
      <c r="A46" s="331"/>
      <c r="B46" s="331"/>
      <c r="C46" s="331"/>
      <c r="D46" s="331"/>
      <c r="E46" s="331"/>
      <c r="F46" s="331"/>
      <c r="G46" s="331"/>
      <c r="H46" s="331"/>
      <c r="I46" s="331"/>
      <c r="J46" s="331"/>
      <c r="K46" s="331"/>
      <c r="L46" s="331"/>
    </row>
    <row r="47" spans="1:12" s="34" customFormat="1" ht="15.5" customHeight="1">
      <c r="A47" s="331"/>
      <c r="B47" s="331"/>
      <c r="C47" s="331"/>
      <c r="D47" s="331"/>
      <c r="E47" s="331"/>
      <c r="F47" s="331"/>
      <c r="G47" s="331"/>
      <c r="H47" s="331"/>
      <c r="I47" s="331"/>
      <c r="J47" s="331"/>
      <c r="K47" s="331"/>
      <c r="L47" s="331"/>
    </row>
    <row r="48" spans="1:12" s="34" customFormat="1" ht="15.5" customHeight="1">
      <c r="A48" s="331"/>
      <c r="B48" s="331"/>
      <c r="C48" s="331"/>
      <c r="D48" s="331"/>
      <c r="E48" s="331"/>
      <c r="F48" s="331"/>
      <c r="G48" s="331"/>
      <c r="H48" s="331"/>
      <c r="I48" s="331"/>
      <c r="J48" s="331"/>
      <c r="K48" s="331"/>
      <c r="L48" s="331"/>
    </row>
    <row r="49" spans="1:12" s="34" customFormat="1" ht="15.5" customHeight="1">
      <c r="A49" s="331"/>
      <c r="B49" s="331"/>
      <c r="C49" s="331"/>
      <c r="D49" s="331"/>
      <c r="E49" s="331"/>
      <c r="F49" s="331"/>
      <c r="G49" s="331"/>
      <c r="H49" s="331"/>
      <c r="I49" s="331"/>
      <c r="J49" s="331"/>
      <c r="K49" s="331"/>
      <c r="L49" s="331"/>
    </row>
    <row r="50" spans="1:12" s="34" customFormat="1" ht="15.5" customHeight="1">
      <c r="A50" s="331"/>
      <c r="B50" s="331"/>
      <c r="C50" s="331"/>
      <c r="D50" s="331"/>
      <c r="E50" s="331"/>
      <c r="F50" s="331"/>
      <c r="G50" s="331"/>
      <c r="H50" s="331"/>
      <c r="I50" s="331"/>
      <c r="J50" s="331"/>
      <c r="K50" s="331"/>
      <c r="L50" s="331"/>
    </row>
    <row r="51" spans="1:12" s="34" customFormat="1" ht="15.5" customHeight="1">
      <c r="A51" s="331"/>
      <c r="B51" s="331"/>
      <c r="C51" s="331"/>
      <c r="D51" s="331"/>
      <c r="E51" s="331"/>
      <c r="F51" s="331"/>
      <c r="G51" s="331"/>
      <c r="H51" s="331"/>
      <c r="I51" s="331"/>
      <c r="J51" s="331"/>
      <c r="K51" s="331"/>
      <c r="L51" s="331"/>
    </row>
    <row r="52" spans="1:12" s="34" customFormat="1" ht="15.5" customHeight="1">
      <c r="A52" s="331"/>
      <c r="B52" s="331"/>
      <c r="C52" s="331"/>
      <c r="D52" s="331"/>
      <c r="E52" s="331"/>
      <c r="F52" s="331"/>
      <c r="G52" s="331"/>
      <c r="H52" s="331"/>
      <c r="I52" s="331"/>
      <c r="J52" s="331"/>
      <c r="K52" s="331"/>
      <c r="L52" s="331"/>
    </row>
    <row r="53" spans="1:12" s="34" customFormat="1" ht="15.5" customHeight="1">
      <c r="A53" s="331"/>
      <c r="B53" s="331"/>
      <c r="C53" s="331"/>
      <c r="D53" s="331"/>
      <c r="E53" s="331"/>
      <c r="F53" s="331"/>
      <c r="G53" s="331"/>
      <c r="H53" s="331"/>
      <c r="I53" s="331"/>
      <c r="J53" s="331"/>
      <c r="K53" s="331"/>
      <c r="L53" s="331"/>
    </row>
    <row r="54" spans="1:12" s="34" customFormat="1" ht="15.5" customHeight="1">
      <c r="A54" s="331"/>
      <c r="B54" s="331"/>
      <c r="C54" s="331"/>
      <c r="D54" s="331"/>
      <c r="E54" s="331"/>
      <c r="F54" s="331"/>
      <c r="G54" s="331"/>
      <c r="H54" s="331"/>
      <c r="I54" s="331"/>
      <c r="J54" s="331"/>
      <c r="K54" s="331"/>
      <c r="L54" s="331"/>
    </row>
    <row r="55" spans="1:12" s="34" customFormat="1" ht="15.5" customHeight="1">
      <c r="A55"/>
      <c r="B55"/>
      <c r="C55"/>
      <c r="D55"/>
      <c r="E55"/>
      <c r="F55"/>
      <c r="G55"/>
      <c r="H55"/>
      <c r="I55"/>
    </row>
    <row r="56" spans="1:12" s="34" customFormat="1" ht="15.5" customHeight="1">
      <c r="A56"/>
      <c r="B56"/>
      <c r="C56"/>
      <c r="D56"/>
      <c r="E56"/>
      <c r="F56"/>
      <c r="G56"/>
      <c r="H56"/>
      <c r="I56"/>
    </row>
    <row r="57" spans="1:12" s="34" customFormat="1" ht="15.5" customHeight="1">
      <c r="A57"/>
      <c r="B57"/>
      <c r="C57"/>
      <c r="D57"/>
      <c r="E57"/>
      <c r="F57"/>
      <c r="G57"/>
      <c r="H57"/>
      <c r="I57"/>
    </row>
    <row r="58" spans="1:12" s="34" customFormat="1" ht="15.5" customHeight="1">
      <c r="A58"/>
      <c r="B58"/>
      <c r="C58"/>
      <c r="D58"/>
      <c r="E58"/>
      <c r="F58"/>
      <c r="G58"/>
      <c r="H58"/>
      <c r="I58"/>
    </row>
    <row r="59" spans="1:12" s="34" customFormat="1" ht="15.5" customHeight="1">
      <c r="A59"/>
      <c r="B59"/>
      <c r="C59"/>
      <c r="D59"/>
      <c r="E59"/>
      <c r="F59"/>
      <c r="G59"/>
      <c r="H59"/>
      <c r="I59"/>
    </row>
    <row r="60" spans="1:12" s="34" customFormat="1" ht="15.5" customHeight="1">
      <c r="A60"/>
      <c r="B60"/>
      <c r="C60"/>
      <c r="D60"/>
      <c r="E60"/>
      <c r="F60"/>
      <c r="G60"/>
      <c r="H60"/>
      <c r="I60"/>
    </row>
    <row r="61" spans="1:12" s="34" customFormat="1" ht="15.5" customHeight="1">
      <c r="A61"/>
      <c r="B61"/>
      <c r="C61"/>
      <c r="D61"/>
      <c r="E61"/>
      <c r="F61"/>
      <c r="G61"/>
      <c r="H61"/>
      <c r="I61"/>
    </row>
    <row r="62" spans="1:12" s="34" customFormat="1" ht="15.5" customHeight="1">
      <c r="A62"/>
      <c r="B62"/>
      <c r="C62"/>
      <c r="D62"/>
      <c r="E62"/>
      <c r="F62"/>
      <c r="G62"/>
      <c r="H62"/>
      <c r="I62"/>
    </row>
    <row r="63" spans="1:12" s="34" customFormat="1" ht="15.5" customHeight="1">
      <c r="A63"/>
      <c r="B63"/>
      <c r="C63"/>
      <c r="D63"/>
      <c r="E63"/>
      <c r="F63"/>
      <c r="G63"/>
      <c r="H63"/>
      <c r="I63"/>
    </row>
    <row r="64" spans="1:12" s="34" customFormat="1" ht="15.5" customHeight="1">
      <c r="A64"/>
      <c r="B64"/>
      <c r="C64"/>
      <c r="D64"/>
      <c r="E64"/>
      <c r="F64"/>
      <c r="G64"/>
      <c r="H64"/>
      <c r="I64"/>
    </row>
    <row r="65" spans="1:9" s="34" customFormat="1" ht="15.5" customHeight="1">
      <c r="A65"/>
      <c r="B65"/>
      <c r="C65"/>
      <c r="D65"/>
      <c r="E65"/>
      <c r="F65"/>
      <c r="G65"/>
      <c r="H65"/>
      <c r="I65"/>
    </row>
    <row r="66" spans="1:9" s="34" customFormat="1" ht="15.5" customHeight="1">
      <c r="A66"/>
      <c r="B66"/>
      <c r="C66"/>
      <c r="D66"/>
      <c r="E66"/>
      <c r="F66"/>
      <c r="G66"/>
      <c r="H66"/>
      <c r="I66"/>
    </row>
    <row r="67" spans="1:9" s="34" customFormat="1" ht="15.5" customHeight="1">
      <c r="A67"/>
      <c r="B67"/>
      <c r="C67"/>
      <c r="D67"/>
      <c r="E67"/>
      <c r="F67"/>
      <c r="G67"/>
      <c r="H67"/>
      <c r="I67"/>
    </row>
    <row r="68" spans="1:9" s="34" customFormat="1" ht="15.5" customHeight="1">
      <c r="A68"/>
      <c r="B68"/>
      <c r="C68"/>
      <c r="D68"/>
      <c r="E68"/>
      <c r="F68"/>
      <c r="G68"/>
      <c r="H68"/>
      <c r="I68"/>
    </row>
    <row r="69" spans="1:9" s="34" customFormat="1" ht="15.5" customHeight="1">
      <c r="A69"/>
      <c r="B69"/>
      <c r="C69"/>
      <c r="D69"/>
      <c r="E69"/>
      <c r="F69"/>
      <c r="G69"/>
      <c r="H69"/>
      <c r="I69"/>
    </row>
    <row r="70" spans="1:9" s="34" customFormat="1" ht="15.5" customHeight="1">
      <c r="A70"/>
      <c r="B70"/>
      <c r="C70"/>
      <c r="D70"/>
      <c r="E70"/>
      <c r="F70"/>
      <c r="G70"/>
      <c r="H70"/>
      <c r="I70"/>
    </row>
    <row r="71" spans="1:9" s="34" customFormat="1" ht="15.5" customHeight="1">
      <c r="A71"/>
      <c r="B71"/>
      <c r="C71"/>
      <c r="D71"/>
      <c r="E71"/>
      <c r="F71"/>
      <c r="G71"/>
      <c r="H71"/>
      <c r="I71"/>
    </row>
    <row r="72" spans="1:9" s="34" customFormat="1" ht="15.5" customHeight="1">
      <c r="A72"/>
      <c r="B72"/>
      <c r="C72"/>
      <c r="D72"/>
      <c r="E72"/>
      <c r="F72"/>
      <c r="G72"/>
      <c r="H72"/>
      <c r="I72"/>
    </row>
    <row r="73" spans="1:9" s="34" customFormat="1" ht="15.5" customHeight="1">
      <c r="A73"/>
      <c r="B73"/>
      <c r="C73"/>
      <c r="D73"/>
      <c r="E73"/>
      <c r="F73"/>
      <c r="G73"/>
      <c r="H73"/>
      <c r="I73"/>
    </row>
    <row r="74" spans="1:9" s="34" customFormat="1" ht="15.5" customHeight="1">
      <c r="A74"/>
      <c r="B74"/>
      <c r="C74"/>
      <c r="D74"/>
      <c r="E74"/>
      <c r="F74"/>
      <c r="G74"/>
      <c r="H74"/>
      <c r="I74"/>
    </row>
    <row r="75" spans="1:9" s="34" customFormat="1" ht="15.5" customHeight="1">
      <c r="A75"/>
      <c r="B75"/>
      <c r="C75"/>
      <c r="D75"/>
      <c r="E75"/>
      <c r="F75"/>
      <c r="G75"/>
      <c r="H75"/>
      <c r="I75"/>
    </row>
    <row r="76" spans="1:9" s="34" customFormat="1" ht="15.5" customHeight="1">
      <c r="A76"/>
      <c r="B76"/>
      <c r="C76"/>
      <c r="D76"/>
      <c r="E76"/>
      <c r="F76"/>
      <c r="G76"/>
      <c r="H76"/>
      <c r="I76"/>
    </row>
    <row r="77" spans="1:9" s="34" customFormat="1" ht="15.5" customHeight="1">
      <c r="A77"/>
      <c r="B77"/>
      <c r="C77"/>
      <c r="D77"/>
      <c r="E77"/>
      <c r="F77"/>
      <c r="G77"/>
      <c r="H77"/>
      <c r="I77"/>
    </row>
    <row r="78" spans="1:9" s="34" customFormat="1" ht="15.5" customHeight="1">
      <c r="A78"/>
      <c r="B78"/>
      <c r="C78"/>
      <c r="D78"/>
      <c r="E78"/>
      <c r="F78"/>
      <c r="G78"/>
      <c r="H78"/>
      <c r="I78"/>
    </row>
    <row r="79" spans="1:9" s="34" customFormat="1" ht="15.5" customHeight="1">
      <c r="A79"/>
      <c r="B79"/>
      <c r="C79"/>
      <c r="D79"/>
      <c r="E79"/>
      <c r="F79"/>
      <c r="G79"/>
      <c r="H79"/>
      <c r="I79"/>
    </row>
    <row r="80" spans="1:9" s="34" customFormat="1" ht="15.5" customHeight="1">
      <c r="A80"/>
      <c r="B80"/>
      <c r="C80"/>
      <c r="D80"/>
      <c r="E80"/>
      <c r="F80"/>
      <c r="G80"/>
      <c r="H80"/>
      <c r="I80"/>
    </row>
    <row r="81" spans="1:9" s="34" customFormat="1" ht="15.5" customHeight="1">
      <c r="A81"/>
      <c r="B81"/>
      <c r="C81"/>
      <c r="D81"/>
      <c r="E81"/>
      <c r="F81"/>
      <c r="G81"/>
      <c r="H81"/>
      <c r="I81"/>
    </row>
    <row r="82" spans="1:9" s="34" customFormat="1" ht="15.5" customHeight="1">
      <c r="A82"/>
      <c r="B82"/>
      <c r="C82"/>
      <c r="D82"/>
      <c r="E82"/>
      <c r="F82"/>
      <c r="G82"/>
      <c r="H82"/>
      <c r="I82"/>
    </row>
    <row r="83" spans="1:9" s="34" customFormat="1" ht="15.5" customHeight="1">
      <c r="A83"/>
      <c r="B83"/>
      <c r="C83"/>
      <c r="D83"/>
      <c r="E83"/>
      <c r="F83"/>
      <c r="G83"/>
      <c r="H83"/>
      <c r="I83"/>
    </row>
    <row r="84" spans="1:9" s="34" customFormat="1" ht="15.5" customHeight="1">
      <c r="A84"/>
      <c r="B84"/>
      <c r="C84"/>
      <c r="D84"/>
      <c r="E84"/>
      <c r="F84"/>
      <c r="G84"/>
      <c r="H84"/>
      <c r="I84"/>
    </row>
    <row r="85" spans="1:9" s="34" customFormat="1" ht="15.5" customHeight="1">
      <c r="A85"/>
      <c r="B85"/>
      <c r="C85"/>
      <c r="D85"/>
      <c r="E85"/>
      <c r="F85"/>
      <c r="G85"/>
      <c r="H85"/>
      <c r="I85"/>
    </row>
    <row r="86" spans="1:9" s="34" customFormat="1" ht="15.5" customHeight="1">
      <c r="A86"/>
      <c r="B86"/>
      <c r="C86"/>
      <c r="D86"/>
      <c r="E86"/>
      <c r="F86"/>
      <c r="G86"/>
      <c r="H86"/>
      <c r="I86"/>
    </row>
    <row r="87" spans="1:9" s="34" customFormat="1" ht="15.5" customHeight="1">
      <c r="A87"/>
      <c r="B87"/>
      <c r="C87"/>
      <c r="D87"/>
      <c r="E87"/>
      <c r="F87"/>
      <c r="G87"/>
      <c r="H87"/>
      <c r="I87"/>
    </row>
    <row r="88" spans="1:9" s="34" customFormat="1" ht="15.5" customHeight="1">
      <c r="A88"/>
      <c r="B88"/>
      <c r="C88"/>
      <c r="D88"/>
      <c r="E88"/>
      <c r="F88"/>
      <c r="G88"/>
      <c r="H88"/>
      <c r="I88"/>
    </row>
    <row r="89" spans="1:9" s="34" customFormat="1" ht="15.5" customHeight="1">
      <c r="A89"/>
      <c r="B89"/>
      <c r="C89"/>
      <c r="D89"/>
      <c r="E89"/>
      <c r="F89"/>
      <c r="G89"/>
      <c r="H89"/>
      <c r="I89"/>
    </row>
    <row r="90" spans="1:9" s="34" customFormat="1" ht="15.5" customHeight="1">
      <c r="A90"/>
      <c r="B90"/>
      <c r="C90"/>
      <c r="D90"/>
      <c r="E90"/>
      <c r="F90"/>
      <c r="G90"/>
      <c r="H90"/>
      <c r="I90"/>
    </row>
    <row r="91" spans="1:9" s="34" customFormat="1" ht="15.5" customHeight="1">
      <c r="A91"/>
      <c r="B91"/>
      <c r="C91"/>
      <c r="D91"/>
      <c r="E91"/>
      <c r="F91"/>
      <c r="G91"/>
      <c r="H91"/>
      <c r="I91"/>
    </row>
    <row r="92" spans="1:9" s="34" customFormat="1" ht="15.5" customHeight="1">
      <c r="A92"/>
      <c r="B92"/>
      <c r="C92"/>
      <c r="D92"/>
      <c r="E92"/>
      <c r="F92"/>
      <c r="G92"/>
      <c r="H92"/>
      <c r="I92"/>
    </row>
    <row r="93" spans="1:9" s="34" customFormat="1" ht="15.5" customHeight="1">
      <c r="A93"/>
      <c r="B93"/>
      <c r="C93"/>
      <c r="D93"/>
      <c r="E93"/>
      <c r="F93"/>
      <c r="G93"/>
      <c r="H93"/>
      <c r="I93"/>
    </row>
    <row r="94" spans="1:9" s="34" customFormat="1" ht="15.5" customHeight="1">
      <c r="A94"/>
      <c r="B94"/>
      <c r="C94"/>
      <c r="D94"/>
      <c r="E94"/>
      <c r="F94"/>
      <c r="G94"/>
      <c r="H94"/>
      <c r="I94"/>
    </row>
    <row r="95" spans="1:9" s="34" customFormat="1" ht="15.5" customHeight="1">
      <c r="A95"/>
      <c r="B95"/>
      <c r="C95"/>
      <c r="D95"/>
      <c r="E95"/>
      <c r="F95"/>
      <c r="G95"/>
      <c r="H95"/>
      <c r="I95"/>
    </row>
    <row r="96" spans="1:9" s="34" customFormat="1" ht="15.5" customHeight="1">
      <c r="A96"/>
      <c r="B96"/>
      <c r="C96"/>
      <c r="D96"/>
      <c r="E96"/>
      <c r="F96"/>
      <c r="G96"/>
      <c r="H96"/>
      <c r="I96"/>
    </row>
    <row r="97" spans="1:9" s="34" customFormat="1" ht="15.5" customHeight="1">
      <c r="A97"/>
      <c r="B97"/>
      <c r="C97"/>
      <c r="D97"/>
      <c r="E97"/>
      <c r="F97"/>
      <c r="G97"/>
      <c r="H97"/>
      <c r="I97"/>
    </row>
    <row r="98" spans="1:9" s="34" customFormat="1" ht="15.5" customHeight="1">
      <c r="A98"/>
      <c r="B98"/>
      <c r="C98"/>
      <c r="D98"/>
      <c r="E98"/>
      <c r="F98"/>
      <c r="G98"/>
      <c r="H98"/>
      <c r="I98"/>
    </row>
    <row r="99" spans="1:9" s="34" customFormat="1" ht="15.5" customHeight="1">
      <c r="A99"/>
      <c r="B99"/>
      <c r="C99"/>
      <c r="D99"/>
      <c r="E99"/>
      <c r="F99"/>
      <c r="G99"/>
      <c r="H99"/>
      <c r="I99"/>
    </row>
    <row r="100" spans="1:9" ht="15.5" customHeight="1">
      <c r="A100"/>
      <c r="B100"/>
      <c r="C100"/>
      <c r="D100"/>
      <c r="E100"/>
      <c r="F100"/>
      <c r="G100"/>
      <c r="H100"/>
      <c r="I100"/>
    </row>
    <row r="101" spans="1:9" ht="15.5" customHeight="1">
      <c r="A101"/>
      <c r="B101"/>
      <c r="C101"/>
      <c r="D101"/>
      <c r="E101"/>
      <c r="F101"/>
      <c r="G101"/>
      <c r="H101"/>
      <c r="I101"/>
    </row>
    <row r="102" spans="1:9" ht="15.5" customHeight="1">
      <c r="A102"/>
      <c r="B102"/>
      <c r="C102"/>
      <c r="D102"/>
      <c r="E102"/>
      <c r="F102"/>
      <c r="G102"/>
      <c r="H102"/>
      <c r="I102"/>
    </row>
    <row r="103" spans="1:9" ht="15.5" customHeight="1">
      <c r="A103"/>
      <c r="B103"/>
      <c r="C103"/>
      <c r="D103"/>
      <c r="E103"/>
      <c r="F103"/>
      <c r="G103"/>
      <c r="H103"/>
      <c r="I103"/>
    </row>
    <row r="104" spans="1:9" ht="15.5" customHeight="1">
      <c r="A104"/>
      <c r="B104"/>
      <c r="C104"/>
      <c r="D104"/>
      <c r="E104"/>
      <c r="F104"/>
      <c r="G104"/>
      <c r="H104"/>
      <c r="I104"/>
    </row>
    <row r="105" spans="1:9" ht="15.5" customHeight="1">
      <c r="A105"/>
      <c r="B105"/>
      <c r="C105"/>
      <c r="D105"/>
      <c r="E105"/>
      <c r="F105"/>
      <c r="G105"/>
      <c r="H105"/>
      <c r="I105"/>
    </row>
    <row r="106" spans="1:9" ht="15.5" customHeight="1">
      <c r="A106"/>
      <c r="B106"/>
      <c r="C106"/>
      <c r="D106"/>
      <c r="E106"/>
      <c r="F106"/>
      <c r="G106"/>
      <c r="H106"/>
      <c r="I106"/>
    </row>
    <row r="107" spans="1:9">
      <c r="A107"/>
      <c r="B107"/>
      <c r="C107"/>
      <c r="D107"/>
      <c r="E107"/>
      <c r="F107"/>
      <c r="G107"/>
      <c r="H107"/>
      <c r="I107"/>
    </row>
    <row r="108" spans="1:9">
      <c r="A108"/>
      <c r="B108"/>
      <c r="C108"/>
      <c r="D108"/>
      <c r="E108"/>
      <c r="F108"/>
      <c r="G108"/>
      <c r="H108"/>
      <c r="I108"/>
    </row>
    <row r="109" spans="1:9">
      <c r="A109"/>
      <c r="B109"/>
      <c r="C109"/>
      <c r="D109"/>
      <c r="E109"/>
      <c r="F109"/>
      <c r="G109"/>
      <c r="H109"/>
      <c r="I109"/>
    </row>
    <row r="110" spans="1:9">
      <c r="A110"/>
      <c r="B110"/>
      <c r="C110"/>
      <c r="D110"/>
      <c r="E110"/>
      <c r="F110"/>
      <c r="G110"/>
      <c r="H110"/>
      <c r="I110"/>
    </row>
    <row r="111" spans="1:9">
      <c r="A111"/>
      <c r="B111"/>
      <c r="C111"/>
      <c r="D111"/>
      <c r="E111"/>
      <c r="F111"/>
      <c r="G111"/>
      <c r="H111"/>
      <c r="I111"/>
    </row>
    <row r="112" spans="1:9">
      <c r="A112"/>
      <c r="B112"/>
      <c r="C112"/>
      <c r="D112"/>
      <c r="E112"/>
      <c r="F112"/>
      <c r="G112"/>
      <c r="H112"/>
      <c r="I112"/>
    </row>
    <row r="113" spans="1:9">
      <c r="A113"/>
      <c r="B113"/>
      <c r="C113"/>
      <c r="D113"/>
      <c r="E113"/>
      <c r="F113"/>
      <c r="G113"/>
      <c r="H113"/>
      <c r="I113"/>
    </row>
    <row r="114" spans="1:9">
      <c r="A114"/>
      <c r="B114"/>
      <c r="C114"/>
      <c r="D114"/>
      <c r="E114"/>
      <c r="F114"/>
      <c r="G114"/>
      <c r="H114"/>
      <c r="I114"/>
    </row>
    <row r="115" spans="1:9">
      <c r="A115"/>
      <c r="B115"/>
      <c r="C115"/>
      <c r="D115"/>
      <c r="E115"/>
      <c r="F115"/>
      <c r="G115"/>
      <c r="H115"/>
      <c r="I115"/>
    </row>
    <row r="116" spans="1:9">
      <c r="A116"/>
      <c r="B116"/>
      <c r="C116"/>
      <c r="D116"/>
      <c r="E116"/>
      <c r="F116"/>
      <c r="G116"/>
      <c r="H116"/>
      <c r="I116"/>
    </row>
    <row r="117" spans="1:9">
      <c r="A117"/>
      <c r="B117"/>
      <c r="C117"/>
      <c r="D117"/>
      <c r="E117"/>
      <c r="F117"/>
      <c r="G117"/>
      <c r="H117"/>
      <c r="I117"/>
    </row>
    <row r="118" spans="1:9">
      <c r="A118"/>
      <c r="B118"/>
      <c r="C118"/>
      <c r="D118"/>
      <c r="E118"/>
      <c r="F118"/>
      <c r="G118"/>
      <c r="H118"/>
      <c r="I118"/>
    </row>
    <row r="119" spans="1:9">
      <c r="A119"/>
      <c r="B119"/>
      <c r="C119"/>
      <c r="D119"/>
      <c r="E119"/>
      <c r="F119"/>
      <c r="G119"/>
      <c r="H119"/>
      <c r="I119"/>
    </row>
    <row r="120" spans="1:9">
      <c r="A120"/>
      <c r="B120"/>
      <c r="C120"/>
      <c r="D120"/>
      <c r="E120"/>
      <c r="F120"/>
      <c r="G120"/>
      <c r="H120"/>
      <c r="I120"/>
    </row>
    <row r="121" spans="1:9" s="28" customFormat="1">
      <c r="A121"/>
      <c r="B121"/>
      <c r="C121"/>
      <c r="D121"/>
      <c r="E121"/>
      <c r="F121"/>
      <c r="G121"/>
      <c r="H121"/>
      <c r="I121"/>
    </row>
    <row r="122" spans="1:9" s="28" customFormat="1">
      <c r="A122"/>
      <c r="B122"/>
      <c r="C122"/>
      <c r="D122"/>
      <c r="E122"/>
      <c r="F122"/>
      <c r="G122"/>
      <c r="H122"/>
      <c r="I122"/>
    </row>
    <row r="123" spans="1:9" s="28" customFormat="1">
      <c r="A123"/>
      <c r="B123"/>
      <c r="C123"/>
      <c r="D123"/>
      <c r="E123"/>
      <c r="F123"/>
      <c r="G123"/>
      <c r="H123"/>
      <c r="I123"/>
    </row>
    <row r="124" spans="1:9" s="28" customFormat="1">
      <c r="A124"/>
      <c r="B124"/>
      <c r="C124"/>
      <c r="D124"/>
      <c r="E124"/>
      <c r="F124"/>
      <c r="G124"/>
      <c r="H124"/>
      <c r="I124"/>
    </row>
    <row r="125" spans="1:9" s="28" customFormat="1">
      <c r="A125"/>
      <c r="B125"/>
      <c r="C125"/>
      <c r="D125"/>
      <c r="E125"/>
      <c r="F125"/>
      <c r="G125"/>
      <c r="H125"/>
      <c r="I125"/>
    </row>
    <row r="126" spans="1:9" s="28" customFormat="1">
      <c r="A126"/>
      <c r="B126"/>
      <c r="C126"/>
      <c r="D126"/>
      <c r="E126"/>
      <c r="F126"/>
      <c r="G126"/>
      <c r="H126"/>
      <c r="I126"/>
    </row>
    <row r="127" spans="1:9" s="28" customFormat="1">
      <c r="A127"/>
      <c r="B127"/>
      <c r="C127"/>
      <c r="D127"/>
      <c r="E127"/>
      <c r="F127"/>
      <c r="G127"/>
      <c r="H127"/>
      <c r="I127"/>
    </row>
    <row r="128" spans="1:9" s="28" customFormat="1">
      <c r="A128"/>
      <c r="B128"/>
      <c r="C128"/>
      <c r="D128"/>
      <c r="E128"/>
      <c r="F128"/>
      <c r="G128"/>
      <c r="H128"/>
      <c r="I128"/>
    </row>
    <row r="129" spans="1:27" s="28" customFormat="1">
      <c r="A129"/>
      <c r="B129"/>
      <c r="C129" s="73"/>
      <c r="D129"/>
      <c r="E129"/>
      <c r="F129"/>
      <c r="G129"/>
      <c r="H129"/>
      <c r="I129"/>
    </row>
    <row r="130" spans="1:27" s="28" customFormat="1">
      <c r="A130"/>
      <c r="B130"/>
      <c r="C130"/>
      <c r="D130"/>
      <c r="E130"/>
      <c r="F130"/>
      <c r="G130"/>
      <c r="H130"/>
      <c r="I130"/>
    </row>
    <row r="131" spans="1:27">
      <c r="A131" s="74"/>
      <c r="B131" s="74"/>
      <c r="C131" s="74"/>
      <c r="D131" s="74"/>
      <c r="E131" s="74"/>
      <c r="F131" s="74"/>
      <c r="G131" s="74"/>
      <c r="H131" s="74"/>
      <c r="I131" s="74"/>
      <c r="J131" s="74"/>
      <c r="K131" s="74"/>
      <c r="L131" s="74"/>
      <c r="M131" s="34"/>
      <c r="N131" s="34"/>
      <c r="O131" s="33"/>
      <c r="P131" s="34"/>
      <c r="Q131" s="34"/>
      <c r="R131" s="34"/>
      <c r="S131" s="34"/>
      <c r="T131" s="34"/>
      <c r="U131" s="34"/>
      <c r="V131" s="34"/>
      <c r="W131" s="34"/>
      <c r="X131" s="34"/>
      <c r="Y131" s="34"/>
      <c r="Z131" s="34"/>
      <c r="AA131" s="34"/>
    </row>
    <row r="132" spans="1:27">
      <c r="A132" s="36"/>
      <c r="B132" s="36"/>
      <c r="C132" s="36"/>
      <c r="D132" s="36"/>
      <c r="E132" s="36"/>
      <c r="F132" s="36"/>
      <c r="G132" s="36"/>
      <c r="H132" s="36"/>
      <c r="I132" s="36"/>
      <c r="J132" s="36"/>
      <c r="K132" s="36"/>
      <c r="L132" s="36"/>
      <c r="M132" s="34"/>
      <c r="N132" s="34"/>
      <c r="O132" s="33"/>
      <c r="P132" s="34"/>
      <c r="Q132" s="34"/>
      <c r="R132" s="34"/>
      <c r="S132" s="34"/>
      <c r="T132" s="34"/>
      <c r="U132" s="34"/>
      <c r="V132" s="34"/>
      <c r="W132" s="34"/>
      <c r="X132" s="34"/>
      <c r="Y132" s="34"/>
      <c r="Z132" s="34"/>
      <c r="AA132" s="34"/>
    </row>
    <row r="133" spans="1:27">
      <c r="A133" s="36"/>
      <c r="B133" s="36"/>
      <c r="C133" s="36"/>
      <c r="D133" s="36"/>
      <c r="E133" s="36"/>
      <c r="F133" s="36"/>
      <c r="G133" s="36"/>
      <c r="H133" s="36"/>
      <c r="I133" s="36"/>
      <c r="J133" s="36"/>
      <c r="K133" s="23"/>
      <c r="L133" s="24"/>
      <c r="M133" s="34"/>
      <c r="N133" s="34"/>
      <c r="O133" s="33"/>
      <c r="P133" s="34"/>
      <c r="Q133" s="34"/>
      <c r="R133" s="34"/>
      <c r="S133" s="34"/>
      <c r="T133" s="34"/>
      <c r="U133" s="34"/>
      <c r="V133" s="34"/>
      <c r="W133" s="34"/>
      <c r="X133" s="34"/>
      <c r="Y133" s="34"/>
      <c r="Z133" s="34"/>
      <c r="AA133" s="34"/>
    </row>
    <row r="134" spans="1:27">
      <c r="A134" s="36"/>
      <c r="B134" s="36"/>
      <c r="C134" s="36"/>
      <c r="D134" s="36"/>
      <c r="E134" s="36"/>
      <c r="F134" s="36"/>
      <c r="G134" s="36"/>
      <c r="H134" s="36"/>
      <c r="I134" s="36"/>
      <c r="J134" s="36"/>
      <c r="K134" s="23"/>
      <c r="L134" s="24"/>
      <c r="M134" s="34"/>
      <c r="N134" s="34"/>
      <c r="O134" s="33"/>
      <c r="P134" s="34"/>
      <c r="Q134" s="34"/>
      <c r="R134" s="34"/>
      <c r="S134" s="34"/>
      <c r="T134" s="34"/>
      <c r="U134" s="34"/>
      <c r="V134" s="34"/>
      <c r="W134" s="34"/>
      <c r="X134" s="34"/>
      <c r="Y134" s="34"/>
      <c r="Z134" s="34"/>
      <c r="AA134" s="34"/>
    </row>
    <row r="135" spans="1:27">
      <c r="A135" s="36"/>
      <c r="B135" s="36"/>
      <c r="C135" s="36"/>
      <c r="D135" s="36"/>
      <c r="E135" s="36"/>
      <c r="F135" s="36"/>
      <c r="G135" s="36"/>
      <c r="H135" s="36"/>
      <c r="I135" s="36"/>
      <c r="J135" s="36"/>
      <c r="K135" s="23"/>
      <c r="L135" s="24"/>
      <c r="M135" s="34"/>
      <c r="N135" s="34"/>
      <c r="O135" s="33"/>
      <c r="P135" s="34"/>
      <c r="Q135" s="34"/>
      <c r="R135" s="34"/>
      <c r="S135" s="34"/>
      <c r="T135" s="34"/>
      <c r="U135" s="34"/>
      <c r="V135" s="34"/>
      <c r="W135" s="34"/>
      <c r="X135" s="34"/>
      <c r="Y135" s="34"/>
      <c r="Z135" s="34"/>
      <c r="AA135" s="34"/>
    </row>
    <row r="136" spans="1:27">
      <c r="D136" s="30"/>
      <c r="E136" s="32"/>
    </row>
    <row r="137" spans="1:27">
      <c r="A137" s="31"/>
      <c r="B137" s="31"/>
      <c r="C137" s="31"/>
      <c r="D137" s="31"/>
      <c r="E137" s="31"/>
      <c r="F137" s="31"/>
      <c r="G137" s="31"/>
      <c r="H137" s="31"/>
      <c r="I137" s="31"/>
      <c r="J137" s="31"/>
      <c r="K137" s="31"/>
      <c r="L137" s="31"/>
      <c r="M137" s="31"/>
      <c r="N137" s="31"/>
      <c r="O137" s="31"/>
      <c r="P137" s="31"/>
      <c r="Q137" s="31"/>
      <c r="R137" s="31"/>
    </row>
    <row r="138" spans="1:27">
      <c r="A138" s="31"/>
      <c r="B138" s="31"/>
      <c r="C138" s="31"/>
      <c r="D138" s="31"/>
      <c r="E138" s="31"/>
      <c r="F138" s="31"/>
      <c r="G138" s="31"/>
      <c r="H138" s="31"/>
      <c r="I138" s="31"/>
      <c r="J138" s="31"/>
      <c r="K138" s="31"/>
      <c r="L138" s="31"/>
      <c r="M138" s="31"/>
      <c r="N138" s="31"/>
      <c r="O138" s="31"/>
      <c r="P138" s="31"/>
      <c r="Q138" s="31"/>
      <c r="R138" s="31"/>
    </row>
    <row r="139" spans="1:27">
      <c r="A139" s="31"/>
      <c r="B139" s="31"/>
      <c r="C139" s="31"/>
      <c r="D139" s="31"/>
      <c r="E139" s="31"/>
      <c r="F139" s="31"/>
      <c r="G139" s="31"/>
      <c r="H139" s="31"/>
      <c r="I139" s="31"/>
      <c r="J139" s="31"/>
      <c r="K139" s="31"/>
      <c r="L139" s="31"/>
      <c r="M139" s="31"/>
      <c r="N139" s="31"/>
      <c r="O139" s="31"/>
      <c r="P139" s="31"/>
      <c r="Q139" s="31"/>
      <c r="R139" s="31"/>
    </row>
    <row r="141" spans="1:27">
      <c r="D141" s="30"/>
      <c r="F141" s="29"/>
      <c r="G141" s="29"/>
      <c r="H141" s="29"/>
      <c r="I141" s="29"/>
      <c r="J141" s="29"/>
      <c r="K141" s="29"/>
    </row>
    <row r="143" spans="1:27">
      <c r="F143" s="29"/>
      <c r="G143" s="29"/>
      <c r="H143" s="29"/>
      <c r="I143" s="29"/>
      <c r="J143" s="29"/>
      <c r="K143" s="29"/>
    </row>
    <row r="148" spans="1:27">
      <c r="M148" s="29"/>
    </row>
    <row r="157" spans="1:27">
      <c r="A157" s="28"/>
      <c r="B157" s="28"/>
      <c r="U157" s="28"/>
      <c r="V157" s="28"/>
      <c r="W157" s="28"/>
      <c r="X157" s="28"/>
      <c r="Y157" s="28"/>
      <c r="Z157" s="28"/>
      <c r="AA157" s="28"/>
    </row>
    <row r="158" spans="1:27">
      <c r="A158" s="28"/>
      <c r="B158" s="28"/>
      <c r="U158" s="28"/>
      <c r="V158" s="28"/>
      <c r="W158" s="28"/>
      <c r="X158" s="28"/>
      <c r="Y158" s="28"/>
      <c r="Z158" s="28"/>
      <c r="AA158" s="28"/>
    </row>
    <row r="159" spans="1:27">
      <c r="A159" s="28"/>
      <c r="B159" s="28"/>
      <c r="U159" s="28"/>
      <c r="V159" s="28"/>
      <c r="W159" s="28"/>
      <c r="X159" s="28"/>
      <c r="Y159" s="28"/>
      <c r="Z159" s="28"/>
      <c r="AA159" s="28"/>
    </row>
    <row r="160" spans="1:27">
      <c r="A160" s="28"/>
      <c r="B160" s="28"/>
      <c r="U160" s="28"/>
      <c r="V160" s="28"/>
      <c r="W160" s="28"/>
      <c r="X160" s="28"/>
      <c r="Y160" s="28"/>
      <c r="Z160" s="28"/>
      <c r="AA160" s="28"/>
    </row>
    <row r="161" spans="1:27">
      <c r="A161" s="28"/>
      <c r="B161" s="28"/>
      <c r="U161" s="28"/>
      <c r="V161" s="28"/>
      <c r="W161" s="28"/>
      <c r="X161" s="28"/>
      <c r="Y161" s="28"/>
      <c r="Z161" s="28"/>
      <c r="AA161" s="28"/>
    </row>
    <row r="162" spans="1:27">
      <c r="A162" s="28"/>
      <c r="B162" s="28"/>
      <c r="U162" s="28"/>
      <c r="V162" s="28"/>
      <c r="W162" s="28"/>
      <c r="X162" s="28"/>
      <c r="Y162" s="28"/>
      <c r="Z162" s="28"/>
      <c r="AA162" s="28"/>
    </row>
    <row r="163" spans="1:27">
      <c r="A163" s="28"/>
      <c r="B163" s="28"/>
      <c r="U163" s="28"/>
      <c r="V163" s="28"/>
      <c r="W163" s="28"/>
      <c r="X163" s="28"/>
      <c r="Y163" s="28"/>
      <c r="Z163" s="28"/>
      <c r="AA163" s="28"/>
    </row>
    <row r="164" spans="1:27">
      <c r="A164" s="28"/>
      <c r="B164" s="28"/>
      <c r="U164" s="28"/>
      <c r="V164" s="28"/>
      <c r="W164" s="28"/>
      <c r="X164" s="28"/>
      <c r="Y164" s="28"/>
      <c r="Z164" s="28"/>
      <c r="AA164" s="28"/>
    </row>
    <row r="165" spans="1:27">
      <c r="A165" s="28"/>
      <c r="B165" s="28"/>
      <c r="U165" s="28"/>
      <c r="V165" s="28"/>
      <c r="W165" s="28"/>
      <c r="X165" s="28"/>
      <c r="Y165" s="28"/>
      <c r="Z165" s="28"/>
      <c r="AA165" s="28"/>
    </row>
    <row r="166" spans="1:27">
      <c r="A166" s="28"/>
      <c r="B166" s="28"/>
      <c r="U166" s="28"/>
      <c r="V166" s="28"/>
      <c r="W166" s="28"/>
      <c r="X166" s="28"/>
      <c r="Y166" s="28"/>
      <c r="Z166" s="28"/>
      <c r="AA166" s="28"/>
    </row>
    <row r="167" spans="1:27">
      <c r="A167" s="28"/>
      <c r="B167" s="28"/>
      <c r="U167" s="28"/>
      <c r="V167" s="28"/>
      <c r="W167" s="28"/>
      <c r="X167" s="28"/>
      <c r="Y167" s="28"/>
      <c r="Z167" s="28"/>
      <c r="AA167" s="28"/>
    </row>
    <row r="168" spans="1:27">
      <c r="A168" s="28"/>
      <c r="B168" s="28"/>
      <c r="U168" s="28"/>
      <c r="V168" s="28"/>
      <c r="W168" s="28"/>
      <c r="X168" s="28"/>
      <c r="Y168" s="28"/>
      <c r="Z168" s="28"/>
      <c r="AA168" s="28"/>
    </row>
    <row r="169" spans="1:27">
      <c r="A169" s="28"/>
      <c r="B169" s="28"/>
      <c r="U169" s="28"/>
      <c r="V169" s="28"/>
      <c r="W169" s="28"/>
      <c r="X169" s="28"/>
      <c r="Y169" s="28"/>
      <c r="Z169" s="28"/>
      <c r="AA169" s="28"/>
    </row>
    <row r="170" spans="1:27">
      <c r="A170" s="28"/>
      <c r="B170" s="28"/>
      <c r="U170" s="28"/>
      <c r="V170" s="28"/>
      <c r="W170" s="28"/>
      <c r="X170" s="28"/>
      <c r="Y170" s="28"/>
      <c r="Z170" s="28"/>
      <c r="AA170" s="28"/>
    </row>
    <row r="171" spans="1:27">
      <c r="A171" s="28"/>
      <c r="B171" s="28"/>
      <c r="U171" s="28"/>
      <c r="V171" s="28"/>
      <c r="W171" s="28"/>
      <c r="X171" s="28"/>
      <c r="Y171" s="28"/>
      <c r="Z171" s="28"/>
      <c r="AA171" s="28"/>
    </row>
    <row r="172" spans="1:27">
      <c r="A172" s="28"/>
      <c r="B172" s="28"/>
      <c r="U172" s="28"/>
      <c r="V172" s="28"/>
      <c r="W172" s="28"/>
      <c r="X172" s="28"/>
      <c r="Y172" s="28"/>
      <c r="Z172" s="28"/>
      <c r="AA172" s="28"/>
    </row>
  </sheetData>
  <mergeCells count="2">
    <mergeCell ref="A6:L21"/>
    <mergeCell ref="A22:L54"/>
  </mergeCells>
  <pageMargins left="0.7" right="0.7" top="0.75" bottom="0.75" header="0.3" footer="0.3"/>
  <pageSetup scale="18" fitToWidth="0" fitToHeight="0" orientation="portrait" horizontalDpi="0" verticalDpi="0"/>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F9B534CC7B64354DBEE84610796D3FAD" ma:contentTypeVersion="7" ma:contentTypeDescription="Create a new document." ma:contentTypeScope="" ma:versionID="b007558cc9c3d1c325ccc78ba46d080b">
  <xsd:schema xmlns:xsd="http://www.w3.org/2001/XMLSchema" xmlns:xs="http://www.w3.org/2001/XMLSchema" xmlns:p="http://schemas.microsoft.com/office/2006/metadata/properties" xmlns:ns2="48b6d220-a39f-46e2-9bae-f369e6313442" xmlns:ns3="26eb8855-3f72-4c58-924c-538eaea1e855" targetNamespace="http://schemas.microsoft.com/office/2006/metadata/properties" ma:root="true" ma:fieldsID="af951f1fda1f81d30d5a8fdc21dfe080" ns2:_="" ns3:_="">
    <xsd:import namespace="48b6d220-a39f-46e2-9bae-f369e6313442"/>
    <xsd:import namespace="26eb8855-3f72-4c58-924c-538eaea1e855"/>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3:SharedWithUsers" minOccurs="0"/>
                <xsd:element ref="ns3:SharedWithDetail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8b6d220-a39f-46e2-9bae-f369e631344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LengthInSeconds" ma:index="11" nillable="true" ma:displayName="MediaLengthInSeconds" ma:hidden="true" ma:internalName="MediaLengthInSeconds" ma:readOnly="true">
      <xsd:simpleType>
        <xsd:restriction base="dms:Unknown"/>
      </xsd:simpleType>
    </xsd:element>
    <xsd:element name="MediaServiceObjectDetectorVersions" ma:index="14"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6eb8855-3f72-4c58-924c-538eaea1e855"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129166B4-76A3-4409-9B95-A9BAE5E52228}">
  <ds:schemaRefs>
    <ds:schemaRef ds:uri="48b6d220-a39f-46e2-9bae-f369e6313442"/>
    <ds:schemaRef ds:uri="http://schemas.microsoft.com/office/2006/metadata/properties"/>
    <ds:schemaRef ds:uri="http://purl.org/dc/elements/1.1/"/>
    <ds:schemaRef ds:uri="26eb8855-3f72-4c58-924c-538eaea1e855"/>
    <ds:schemaRef ds:uri="http://purl.org/dc/dcmitype/"/>
    <ds:schemaRef ds:uri="http://purl.org/dc/terms/"/>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s>
</ds:datastoreItem>
</file>

<file path=customXml/itemProps2.xml><?xml version="1.0" encoding="utf-8"?>
<ds:datastoreItem xmlns:ds="http://schemas.openxmlformats.org/officeDocument/2006/customXml" ds:itemID="{46519DE5-E94E-469B-8271-902CD3DAF994}">
  <ds:schemaRefs>
    <ds:schemaRef ds:uri="http://schemas.microsoft.com/sharepoint/v3/contenttype/forms"/>
  </ds:schemaRefs>
</ds:datastoreItem>
</file>

<file path=customXml/itemProps3.xml><?xml version="1.0" encoding="utf-8"?>
<ds:datastoreItem xmlns:ds="http://schemas.openxmlformats.org/officeDocument/2006/customXml" ds:itemID="{513C152D-ACC7-42B2-8066-F238677FAB3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8b6d220-a39f-46e2-9bae-f369e6313442"/>
    <ds:schemaRef ds:uri="26eb8855-3f72-4c58-924c-538eaea1e85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8</vt:i4>
      </vt:variant>
      <vt:variant>
        <vt:lpstr>Named Ranges</vt:lpstr>
      </vt:variant>
      <vt:variant>
        <vt:i4>27</vt:i4>
      </vt:variant>
    </vt:vector>
  </HeadingPairs>
  <TitlesOfParts>
    <vt:vector size="35" baseType="lpstr">
      <vt:lpstr>Start</vt:lpstr>
      <vt:lpstr>Financial Analysis Template</vt:lpstr>
      <vt:lpstr>assignment</vt:lpstr>
      <vt:lpstr>DATA SET 1</vt:lpstr>
      <vt:lpstr>DATA SET 2</vt:lpstr>
      <vt:lpstr>DATA SET 3</vt:lpstr>
      <vt:lpstr>blank end</vt:lpstr>
      <vt:lpstr>Summary</vt:lpstr>
      <vt:lpstr>AccountCategories</vt:lpstr>
      <vt:lpstr>Beta</vt:lpstr>
      <vt:lpstr>COGSIncreaseRate</vt:lpstr>
      <vt:lpstr>Current</vt:lpstr>
      <vt:lpstr>CurrentRatios</vt:lpstr>
      <vt:lpstr>CurrentSales</vt:lpstr>
      <vt:lpstr>DeclinePerYear</vt:lpstr>
      <vt:lpstr>GrossMargin</vt:lpstr>
      <vt:lpstr>HorizontalCurrent</vt:lpstr>
      <vt:lpstr>HorizontalLast</vt:lpstr>
      <vt:lpstr>HorizontalProposal</vt:lpstr>
      <vt:lpstr>IndustryRatios</vt:lpstr>
      <vt:lpstr>Last</vt:lpstr>
      <vt:lpstr>LastRatios</vt:lpstr>
      <vt:lpstr>MarketReturn</vt:lpstr>
      <vt:lpstr>PrimeRate</vt:lpstr>
      <vt:lpstr>Proposal</vt:lpstr>
      <vt:lpstr>ProposalCost</vt:lpstr>
      <vt:lpstr>ProposalInterest</vt:lpstr>
      <vt:lpstr>ProposalRatios</vt:lpstr>
      <vt:lpstr>Ratios</vt:lpstr>
      <vt:lpstr>RiskFree</vt:lpstr>
      <vt:lpstr>SalesIncreaseRate</vt:lpstr>
      <vt:lpstr>VerticalCurrent</vt:lpstr>
      <vt:lpstr>VerticalLast</vt:lpstr>
      <vt:lpstr>VerticalProposal</vt:lpstr>
      <vt:lpstr>WACC</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Regina Cousar</dc:creator>
  <cp:keywords/>
  <dc:description/>
  <cp:lastModifiedBy>Jeff Nelson</cp:lastModifiedBy>
  <cp:revision/>
  <dcterms:created xsi:type="dcterms:W3CDTF">2022-04-11T17:25:23Z</dcterms:created>
  <dcterms:modified xsi:type="dcterms:W3CDTF">2024-10-12T17:06:43Z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0x010100F9B534CC7B64354DBEE84610796D3FAD</vt:lpwstr>
  </property>
  <property fmtid="{D5CDD505-2E9C-101B-9397-08002B2CF9AE}" pid="3" name="MediaServiceImageTags">
    <vt:lpwstr/>
  </property>
</Properties>
</file>